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14" tabRatio="817" activeTab="0"/>
  </bookViews>
  <sheets>
    <sheet name="Welcome!" sheetId="1" r:id="rId1"/>
    <sheet name="PRINT" sheetId="2" r:id="rId2"/>
    <sheet name="TOTALS" sheetId="3" r:id="rId3"/>
    <sheet name="Feed calc" sheetId="4" r:id="rId4"/>
    <sheet name="Produce calc" sheetId="5" r:id="rId5"/>
    <sheet name="Grains calc" sheetId="6" r:id="rId6"/>
    <sheet name="Dairy&amp;Eggs calc" sheetId="7" r:id="rId7"/>
    <sheet name="Meat calc" sheetId="8" r:id="rId8"/>
    <sheet name="Beef feed" sheetId="9" r:id="rId9"/>
    <sheet name="Poultry feed" sheetId="10" r:id="rId10"/>
    <sheet name="Pig feed" sheetId="11" r:id="rId11"/>
    <sheet name="Lamb feed" sheetId="12" r:id="rId12"/>
    <sheet name="Dairy feed" sheetId="13" r:id="rId13"/>
    <sheet name="All demand" sheetId="14" r:id="rId14"/>
    <sheet name="Produce demand" sheetId="15" r:id="rId15"/>
    <sheet name="Dairy&amp;Eggs demand" sheetId="16" r:id="rId16"/>
    <sheet name="Meat demand" sheetId="17" r:id="rId17"/>
    <sheet name="Grain demand" sheetId="18" r:id="rId18"/>
    <sheet name="Produce Yields" sheetId="19" r:id="rId19"/>
    <sheet name="Dairy&amp;Eggs Yields" sheetId="20" r:id="rId20"/>
    <sheet name="Meat Yields" sheetId="21" r:id="rId21"/>
    <sheet name="Grain Yields" sheetId="22" r:id="rId22"/>
    <sheet name="references" sheetId="23" r:id="rId23"/>
  </sheets>
  <definedNames/>
  <calcPr fullCalcOnLoad="1"/>
</workbook>
</file>

<file path=xl/sharedStrings.xml><?xml version="1.0" encoding="utf-8"?>
<sst xmlns="http://schemas.openxmlformats.org/spreadsheetml/2006/main" count="2482" uniqueCount="1040">
  <si>
    <t>Cranberries fresh, fresh equivalent</t>
  </si>
  <si>
    <t>Dates fresh</t>
  </si>
  <si>
    <t>Dates fresh, fresh equivalent</t>
  </si>
  <si>
    <t>Figs fresh</t>
  </si>
  <si>
    <t>Figs fresh, fresh equivalent</t>
  </si>
  <si>
    <t>Guavas and mangoes fresh</t>
  </si>
  <si>
    <t>Guavas and mangoes fresh, fresh equivalent</t>
  </si>
  <si>
    <t>Kiwis fresh</t>
  </si>
  <si>
    <t>Kiwis fresh, fresh equivalent</t>
  </si>
  <si>
    <t>Melons, musk and cantaloups fresh</t>
  </si>
  <si>
    <t>Melons, musk and cantaloups fresh, fresh equivalent</t>
  </si>
  <si>
    <t>Other fresh melons</t>
  </si>
  <si>
    <t>Other fresh melons, fresh equivalent</t>
  </si>
  <si>
    <t>Wintermelons fresh</t>
  </si>
  <si>
    <t>Wintermelons fresh, fresh equivalent</t>
  </si>
  <si>
    <t>Melons total fresh</t>
  </si>
  <si>
    <t>Melons total fresh, fresh equivalent</t>
  </si>
  <si>
    <t>Nectarines fresh</t>
  </si>
  <si>
    <t>Nectarines fresh, fresh equivalent</t>
  </si>
  <si>
    <t>Papayas fresh</t>
  </si>
  <si>
    <t>Papayas fresh, fresh equivalent</t>
  </si>
  <si>
    <t>Peaches fresh</t>
  </si>
  <si>
    <t>Peaches fresh, fresh equivalent</t>
  </si>
  <si>
    <t>Peaches canned</t>
  </si>
  <si>
    <t>Peaches canned, fresh equivalent</t>
  </si>
  <si>
    <t>Pears fresh</t>
  </si>
  <si>
    <t>Pears fresh, fresh equivalent</t>
  </si>
  <si>
    <t>Pears canned</t>
  </si>
  <si>
    <t>Pears canned, fresh equivalent</t>
  </si>
  <si>
    <t>Pineapples fresh</t>
  </si>
  <si>
    <t>Pineapples fresh, fresh equivalent</t>
  </si>
  <si>
    <t>Pineapples canned</t>
  </si>
  <si>
    <t>Pineapples canned, fresh equivalent</t>
  </si>
  <si>
    <t>Pineapple juice</t>
  </si>
  <si>
    <t>Pineapple juice, fresh equivalent</t>
  </si>
  <si>
    <t>Pineapple juice (litres per person, per year)</t>
  </si>
  <si>
    <t>Plums total fresh</t>
  </si>
  <si>
    <t>Plums total fresh, fresh equivalent</t>
  </si>
  <si>
    <t>Quinces fresh</t>
  </si>
  <si>
    <t>Quinces fresh, fresh equivalent</t>
  </si>
  <si>
    <t>Strawberries fresh, fresh equivalent</t>
  </si>
  <si>
    <t>Strawberries canned</t>
  </si>
  <si>
    <t>Strawberries frozen</t>
  </si>
  <si>
    <t>Fruits not specified fresh</t>
  </si>
  <si>
    <t>Fruits not specified fresh, fresh equivalent</t>
  </si>
  <si>
    <t>Fruits not specified canned</t>
  </si>
  <si>
    <t>Fruits not specified canned, fresh equivalent</t>
  </si>
  <si>
    <t>Fruits not specified dried</t>
  </si>
  <si>
    <t>Fruits not specified dried, fresh equivalent</t>
  </si>
  <si>
    <t>Fruits not specified frozen</t>
  </si>
  <si>
    <t>Fruits not specified frozen, fresh equivalent</t>
  </si>
  <si>
    <t>Oranges fresh</t>
  </si>
  <si>
    <t>Oranges fresh, fresh equivalent</t>
  </si>
  <si>
    <t>Orange juice</t>
  </si>
  <si>
    <t>Orange juice, fresh equivalent</t>
  </si>
  <si>
    <t>Orange juice (litres per person, per year)</t>
  </si>
  <si>
    <t>Lemons fresh</t>
  </si>
  <si>
    <t>Lemons fresh, fresh equivalent</t>
  </si>
  <si>
    <t>Lemon juice</t>
  </si>
  <si>
    <t>Lemon juice, fresh equivalent</t>
  </si>
  <si>
    <t>Lemon juice (litres per person, per year)</t>
  </si>
  <si>
    <t>Grapefruits fresh</t>
  </si>
  <si>
    <t>Grapefruits fresh, fresh equivalent</t>
  </si>
  <si>
    <t>Grapefruit juice</t>
  </si>
  <si>
    <t>Grapefruit juice, fresh equivalent</t>
  </si>
  <si>
    <t>Grapefruit juice (litres per person, per year)</t>
  </si>
  <si>
    <t>Limes fresh</t>
  </si>
  <si>
    <t>Limes fresh, fresh equivalent</t>
  </si>
  <si>
    <t>Mandarins fresh</t>
  </si>
  <si>
    <t>Mandarins fresh, fresh equivalent</t>
  </si>
  <si>
    <t>Other citrus fresh</t>
  </si>
  <si>
    <t>Other citrus fresh, fresh equivalent</t>
  </si>
  <si>
    <t>Artichokes fresh</t>
  </si>
  <si>
    <t>Artichokes fresh, fresh equivalent</t>
  </si>
  <si>
    <t>Asparagus fresh, fresh equivalent</t>
  </si>
  <si>
    <t>Asparagus canned</t>
  </si>
  <si>
    <t>Beans green and wax fresh, fresh equivalent</t>
  </si>
  <si>
    <t>Beans green and wax canned</t>
  </si>
  <si>
    <t>Beans green and wax frozen</t>
  </si>
  <si>
    <t>Beets fresh, fresh equivalent</t>
  </si>
  <si>
    <t>Beets canned</t>
  </si>
  <si>
    <t>Broccoli fresh, fresh equivalent</t>
  </si>
  <si>
    <t>Broccoli frozen</t>
  </si>
  <si>
    <t>Brussels sprouts fresh, fresh equivalent</t>
  </si>
  <si>
    <t>Brussels sprouts frozen</t>
  </si>
  <si>
    <t>Cabbage fresh, fresh equivalent</t>
  </si>
  <si>
    <t>Chinese cabbage fresh</t>
  </si>
  <si>
    <t>Chinese cabbage fresh, fresh equivalent</t>
  </si>
  <si>
    <t>Carrots fresh, fresh equivalent</t>
  </si>
  <si>
    <t>Carrots canned</t>
  </si>
  <si>
    <t>Carrots frozen</t>
  </si>
  <si>
    <t>Cauliflower fresh, fresh equivalent</t>
  </si>
  <si>
    <t>Cauliflower frozen</t>
  </si>
  <si>
    <t>Celery fresh, fresh equivalent</t>
  </si>
  <si>
    <t>Corn fresh, fresh equivalent</t>
  </si>
  <si>
    <t>Corn canned</t>
  </si>
  <si>
    <t>Corn frozen</t>
  </si>
  <si>
    <t>Cucumbers fresh, fresh equivalent</t>
  </si>
  <si>
    <t>Other edible roots fresh</t>
  </si>
  <si>
    <t>Other edible roots fresh, fresh equivalent</t>
  </si>
  <si>
    <t>Eggplants fresh</t>
  </si>
  <si>
    <t>Eggplants fresh, fresh equivalent</t>
  </si>
  <si>
    <t>Garlic fresh, fresh equivalent</t>
  </si>
  <si>
    <t>Kohlrabi fresh</t>
  </si>
  <si>
    <t>Kohlrabi fresh, fresh equivalent</t>
  </si>
  <si>
    <t>Leeks fresh, fresh equivalent</t>
  </si>
  <si>
    <t>Other leguminous vegetables fresh</t>
  </si>
  <si>
    <t>Other leguminous vegetables fresh, fresh equivalent</t>
  </si>
  <si>
    <t>Lettuce fresh, fresh equivalent</t>
  </si>
  <si>
    <t>Lima beans frozen</t>
  </si>
  <si>
    <t>Lima beans frozen, fresh equivalent</t>
  </si>
  <si>
    <t>Manioc fresh</t>
  </si>
  <si>
    <t>Manioc fresh, fresh equivalent</t>
  </si>
  <si>
    <t>Mushrooms fresh, fresh equivalent</t>
  </si>
  <si>
    <t>Mushrooms canned</t>
  </si>
  <si>
    <t>Okra fresh</t>
  </si>
  <si>
    <t>Okra fresh, fresh equivalent</t>
  </si>
  <si>
    <t>Olives fresh</t>
  </si>
  <si>
    <t>Olives fresh, fresh equivalent</t>
  </si>
  <si>
    <t>Onions and shallots fresh, fresh equivalent</t>
  </si>
  <si>
    <t>Parsley fresh</t>
  </si>
  <si>
    <t>Parsley fresh, fresh equivalent</t>
  </si>
  <si>
    <t>Parsnips fresh, fresh equivalent</t>
  </si>
  <si>
    <t>Peas fresh, fresh equivalent</t>
  </si>
  <si>
    <t>Peas canned</t>
  </si>
  <si>
    <t>Peas frozen</t>
  </si>
  <si>
    <t>Peppers fresh, fresh equivalent</t>
  </si>
  <si>
    <t>Potatoes chips</t>
  </si>
  <si>
    <t>Potatoes frozen</t>
  </si>
  <si>
    <t>Potatoes other processed</t>
  </si>
  <si>
    <t>Potatoes total processed</t>
  </si>
  <si>
    <t>Potatoes total processed, fresh equivalent</t>
  </si>
  <si>
    <t>Potatoes sweet fresh</t>
  </si>
  <si>
    <t>Potatoes sweet, fresh equivalent</t>
  </si>
  <si>
    <t>Potatoes white fresh, fresh equivalent</t>
  </si>
  <si>
    <t>Potatoes white fresh and processed, fresh equivalent</t>
  </si>
  <si>
    <t>Pumpkins and squash fresh, fresh equivalent</t>
  </si>
  <si>
    <t>Radishes fresh, fresh equivalent</t>
  </si>
  <si>
    <t>Rappini fresh</t>
  </si>
  <si>
    <t>Rappini fresh, fresh equivalent</t>
  </si>
  <si>
    <t>Rutabagas and turnips fresh, fresh equivalent</t>
  </si>
  <si>
    <t>Spinach fresh, fresh equivalent</t>
  </si>
  <si>
    <t>Spinach frozen</t>
  </si>
  <si>
    <t>Tomatoes fresh, fresh equivalent</t>
  </si>
  <si>
    <t>Tomatoes canned</t>
  </si>
  <si>
    <t>Tomato juice</t>
  </si>
  <si>
    <t>Tomato juice (litres per person, per year)</t>
  </si>
  <si>
    <t>Tomatoes, pulp, paste and puree</t>
  </si>
  <si>
    <t>Vegetables not specified fresh</t>
  </si>
  <si>
    <t>Vegetables not specified fresh, fresh equivalent</t>
  </si>
  <si>
    <t>Vegetables not specified canned</t>
  </si>
  <si>
    <t>Vegetables not specified canned, fresh equivalent</t>
  </si>
  <si>
    <t>Vegetables not specified frozen</t>
  </si>
  <si>
    <t>Vegetables not specified frozen, fresh equivalent</t>
  </si>
  <si>
    <t>Fresh and frozen sea fish, edible weight</t>
  </si>
  <si>
    <t>Processed sea fish, edible weight</t>
  </si>
  <si>
    <t>Total shellfish, edible weight</t>
  </si>
  <si>
    <t>Freshwater fish, edible weight</t>
  </si>
  <si>
    <t>Protein Disappearance of Poultry and Other Animal Protein Sources in Canada (Food available per person, per year)</t>
  </si>
  <si>
    <t>http://www.agr.gc.ca/eng/industry-markets-and-trade/statistics-and-market-information/by-product-sector/poultry-and-eggs/poultry-and-egg-market-information-canadian-industry/industry-indicators/food-availability/?id=1384971854413#fn1</t>
  </si>
  <si>
    <t>Source: Statistics Canada - CANSIM Tables 002-0010 and 051-0001</t>
  </si>
  <si>
    <t>Calculations done by AAFC-AID, Market Information Section</t>
  </si>
  <si>
    <t>Chicken 1</t>
  </si>
  <si>
    <t>Fowl 1</t>
  </si>
  <si>
    <t>Turkey 1</t>
  </si>
  <si>
    <t>Beef 2</t>
  </si>
  <si>
    <t>Pork 2</t>
  </si>
  <si>
    <t>Veal 2</t>
  </si>
  <si>
    <t>Lamb 2</t>
  </si>
  <si>
    <t>Fish 3</t>
  </si>
  <si>
    <t>doz.</t>
  </si>
  <si>
    <t>1 Evicerated weight</t>
  </si>
  <si>
    <t>2 Carcass weight</t>
  </si>
  <si>
    <t>3 Edible weight</t>
  </si>
  <si>
    <t>Lamb Feed Calculations</t>
  </si>
  <si>
    <t>Average sheep/lamb feed</t>
  </si>
  <si>
    <t>LEGEND:</t>
  </si>
  <si>
    <t>-- input value (from Brian)</t>
  </si>
  <si>
    <t>-- calculated value</t>
  </si>
  <si>
    <t>PASTURE</t>
  </si>
  <si>
    <t>HAY</t>
  </si>
  <si>
    <t>GRAIN</t>
  </si>
  <si>
    <t>1 ewe (160 lbs) needs</t>
  </si>
  <si>
    <t>lbs hay/day</t>
  </si>
  <si>
    <t>lbs grain/day  for 6 week flushing period</t>
  </si>
  <si>
    <t>acres pasture per SUMMER</t>
  </si>
  <si>
    <t xml:space="preserve">or </t>
  </si>
  <si>
    <t>A ram is needed per</t>
  </si>
  <si>
    <t>ewes</t>
  </si>
  <si>
    <t>If it needs 10% more hay:</t>
  </si>
  <si>
    <t xml:space="preserve">Then eats an avg. of </t>
  </si>
  <si>
    <t>Spring lambs eat an avg. of</t>
  </si>
  <si>
    <t>lbs grain to birth each lamb</t>
  </si>
  <si>
    <t>Brian Bell, personal communication, March 2016</t>
  </si>
  <si>
    <t>Feed needs estimated using the 2013UMESheepRation.xlsx tool</t>
  </si>
  <si>
    <t>Feed varies greatly based on technique used - edit as needed.</t>
  </si>
  <si>
    <t>lbs grain per lamb</t>
  </si>
  <si>
    <t>lbs hay total eaten by lamb</t>
  </si>
  <si>
    <t>lbs grain total eaten by lamb</t>
  </si>
  <si>
    <t>Area for fresh produce only</t>
  </si>
  <si>
    <t>Time range:</t>
  </si>
  <si>
    <t>If it needs the same amt of pasture:</t>
  </si>
  <si>
    <t>TOTAL:</t>
  </si>
  <si>
    <t>acres per ewe including ram</t>
  </si>
  <si>
    <t>lbs hay per ewe including ram</t>
  </si>
  <si>
    <t>Ewes produce an average of</t>
  </si>
  <si>
    <t>lambs each year</t>
  </si>
  <si>
    <t>So you need</t>
  </si>
  <si>
    <t>acres to birth each lamb</t>
  </si>
  <si>
    <t>lbs hay to birth each lamb</t>
  </si>
  <si>
    <t>The calf lives on cow's milk for 6 months…</t>
  </si>
  <si>
    <t>Then for the next year eats</t>
  </si>
  <si>
    <t>lbs per day</t>
  </si>
  <si>
    <t>lbs hay for 6 months of WINTER feed</t>
  </si>
  <si>
    <t>acres PASTURE per lamb</t>
  </si>
  <si>
    <t>lbs hay per lamb</t>
  </si>
  <si>
    <t>lbs hay per animal</t>
  </si>
  <si>
    <t>But only</t>
  </si>
  <si>
    <t>of lambs are slaughtered</t>
  </si>
  <si>
    <t>of herd is slaughtered</t>
  </si>
  <si>
    <t>(rest becomes breeding stock)</t>
  </si>
  <si>
    <t>acres pasture per slaughtered lamb</t>
  </si>
  <si>
    <t>lbs hay per slaughtered lamb</t>
  </si>
  <si>
    <t>lbs grain per slaughtered lamb</t>
  </si>
  <si>
    <t>hectares</t>
  </si>
  <si>
    <r>
      <t xml:space="preserve">extra acres per </t>
    </r>
    <r>
      <rPr>
        <i/>
        <sz val="10"/>
        <rFont val="Arial"/>
        <family val="2"/>
      </rPr>
      <t xml:space="preserve">ewe to </t>
    </r>
    <r>
      <rPr>
        <sz val="10"/>
        <rFont val="Arial"/>
        <family val="2"/>
      </rPr>
      <t>feed the ram</t>
    </r>
  </si>
  <si>
    <r>
      <t xml:space="preserve">extra lbs hay per </t>
    </r>
    <r>
      <rPr>
        <i/>
        <sz val="10"/>
        <rFont val="Arial"/>
        <family val="2"/>
      </rPr>
      <t xml:space="preserve">ewe to </t>
    </r>
    <r>
      <rPr>
        <sz val="10"/>
        <rFont val="Arial"/>
        <family val="2"/>
      </rPr>
      <t>feed the ram</t>
    </r>
  </si>
  <si>
    <t>Beef Cattle Feed Calculations</t>
  </si>
  <si>
    <t>Average beef cattle feed</t>
  </si>
  <si>
    <t>-- value from Max, used in calculations</t>
  </si>
  <si>
    <t>1 cow needs</t>
  </si>
  <si>
    <t>lbs food/day (based on 1200lb cow)</t>
  </si>
  <si>
    <t>including</t>
  </si>
  <si>
    <t>A bull is needed per</t>
  </si>
  <si>
    <t>cows</t>
  </si>
  <si>
    <t>If it needs the same amount, that's</t>
  </si>
  <si>
    <t>acres per cow including bull</t>
  </si>
  <si>
    <t>lbs hay per cow including bull</t>
  </si>
  <si>
    <t xml:space="preserve">However… only </t>
  </si>
  <si>
    <t>of cows calve each year</t>
  </si>
  <si>
    <t>So you  need</t>
  </si>
  <si>
    <t>acres to BIRTH each calf</t>
  </si>
  <si>
    <t>lbs hay to BIRTH each calf</t>
  </si>
  <si>
    <t>acres PASTURE per animal</t>
  </si>
  <si>
    <t>acres pasture per slaughtered animal</t>
  </si>
  <si>
    <t>lbs hay per slaughtered animal</t>
  </si>
  <si>
    <t>Each slaughtered animal finishes with</t>
  </si>
  <si>
    <t xml:space="preserve">ton of grain </t>
  </si>
  <si>
    <t>(barley on Manitoulin)</t>
  </si>
  <si>
    <t>tons of grain per slaughtered animal</t>
  </si>
  <si>
    <r>
      <t xml:space="preserve">extra acres per </t>
    </r>
    <r>
      <rPr>
        <i/>
        <sz val="10"/>
        <rFont val="Arial"/>
        <family val="2"/>
      </rPr>
      <t xml:space="preserve">cow to </t>
    </r>
    <r>
      <rPr>
        <sz val="10"/>
        <rFont val="Arial"/>
        <family val="2"/>
      </rPr>
      <t>feed the bull</t>
    </r>
  </si>
  <si>
    <r>
      <t xml:space="preserve">extra lbs per </t>
    </r>
    <r>
      <rPr>
        <i/>
        <sz val="10"/>
        <rFont val="Arial"/>
        <family val="2"/>
      </rPr>
      <t xml:space="preserve">cow to </t>
    </r>
    <r>
      <rPr>
        <sz val="10"/>
        <rFont val="Arial"/>
        <family val="2"/>
      </rPr>
      <t>feed the bull</t>
    </r>
  </si>
  <si>
    <t>Dairy Cow Feed Calculations</t>
  </si>
  <si>
    <t>Average dairy cow feed</t>
  </si>
  <si>
    <t>-- value from Brian, used in calculations</t>
  </si>
  <si>
    <t>One cow needs</t>
  </si>
  <si>
    <t>grain/year (barley on Manitoulin)</t>
  </si>
  <si>
    <t>and</t>
  </si>
  <si>
    <t>dry hay equivalent/year</t>
  </si>
  <si>
    <t>Males sold quickly, but female calves fed for two years before producing milk</t>
  </si>
  <si>
    <t>hay/year</t>
  </si>
  <si>
    <t>Total feed per cow per year:</t>
  </si>
  <si>
    <t>Pig Feed Calculations</t>
  </si>
  <si>
    <t>Average pig feed</t>
  </si>
  <si>
    <t>-- value from Max used in calculations</t>
  </si>
  <si>
    <t>One sow needs</t>
  </si>
  <si>
    <t>lbs feed/day</t>
  </si>
  <si>
    <t>lbs feed/year</t>
  </si>
  <si>
    <t>at</t>
  </si>
  <si>
    <t>protein</t>
  </si>
  <si>
    <t>Mix of soy and barley is used:</t>
  </si>
  <si>
    <t>soy:</t>
  </si>
  <si>
    <t>barley:</t>
  </si>
  <si>
    <t>(Calculations using cross square)</t>
  </si>
  <si>
    <t>(barley)</t>
  </si>
  <si>
    <t>(soy)</t>
  </si>
  <si>
    <t>Mix becomes:</t>
  </si>
  <si>
    <t>soy</t>
  </si>
  <si>
    <t>barley</t>
  </si>
  <si>
    <t>Totalling:</t>
  </si>
  <si>
    <t>lbs/year soy</t>
  </si>
  <si>
    <t>lbs/year barley</t>
  </si>
  <si>
    <t>A sow produces</t>
  </si>
  <si>
    <t>litters/year</t>
  </si>
  <si>
    <t>with</t>
  </si>
  <si>
    <t>piglets/litter</t>
  </si>
  <si>
    <t>so</t>
  </si>
  <si>
    <t>piglets/year</t>
  </si>
  <si>
    <t>Therefore the amount of feed needed for the sow, per piglet, is:</t>
  </si>
  <si>
    <t>A growing pig is weaned after 5 weeks:</t>
  </si>
  <si>
    <t>and needs</t>
  </si>
  <si>
    <t>lbs/day</t>
  </si>
  <si>
    <t>for another</t>
  </si>
  <si>
    <t>days</t>
  </si>
  <si>
    <t>totalling</t>
  </si>
  <si>
    <t>lbs feed/pig</t>
  </si>
  <si>
    <t>lbs soy</t>
  </si>
  <si>
    <t>lbs barley</t>
  </si>
  <si>
    <t>Total feed per pig:</t>
  </si>
  <si>
    <t>Poultry Feed Calculations</t>
  </si>
  <si>
    <t>The Small Laying Flock  (Melvin L. Hamre, University of Minnesota Extension, 2008)</t>
  </si>
  <si>
    <t xml:space="preserve">http://www.extension.umn.edu/distribution/livestocksystems/DI1192.html </t>
  </si>
  <si>
    <t>-- value from stated source, used in calculations</t>
  </si>
  <si>
    <t>"Leghorns will eat about 90 pounds and heavier breeds about 110 pounds of feed per year."</t>
  </si>
  <si>
    <t>Approximately an average of</t>
  </si>
  <si>
    <t>lbs</t>
  </si>
  <si>
    <t>per layer per year</t>
  </si>
  <si>
    <t>Breakdown:</t>
  </si>
  <si>
    <t>animals</t>
  </si>
  <si>
    <t>Dairy (cows)</t>
  </si>
  <si>
    <t>Eggs (hens)</t>
  </si>
  <si>
    <t>How to feed your laying and breeding hens (J. C. Hermes, Oregon State University Extension, 1995)</t>
  </si>
  <si>
    <t xml:space="preserve">http://extension.oregonstate.edu/catalog/html/pnw/pnw477/ </t>
  </si>
  <si>
    <t>Average broiler chicken feed</t>
  </si>
  <si>
    <t>Average turkey feed</t>
  </si>
  <si>
    <t>(20 weeks to mature)</t>
  </si>
  <si>
    <t>(11 weeks to mature)</t>
  </si>
  <si>
    <t>(17 weeks to mature)</t>
  </si>
  <si>
    <t>feed TOTAL</t>
  </si>
  <si>
    <t>mix of soy and barley at:</t>
  </si>
  <si>
    <t>(Calculations using cross square thing)</t>
  </si>
  <si>
    <t>mix becomes:</t>
  </si>
  <si>
    <t>Final mix:</t>
  </si>
  <si>
    <t>per laying hen per year</t>
  </si>
  <si>
    <t>per broiler chicken</t>
  </si>
  <si>
    <t>per turkey</t>
  </si>
  <si>
    <r>
      <t>"</t>
    </r>
    <r>
      <rPr>
        <sz val="10"/>
        <rFont val="Arial"/>
        <family val="2"/>
      </rPr>
      <t>Layer feeds contain about 16 percent protein and extra calcium so the chickens will lay eggs with strong shells. Start feeding layer feeds at about 20 weeks of age or when the first egg is laid, whichever occurs first."</t>
    </r>
  </si>
  <si>
    <t>Livestock Feed Calculations</t>
  </si>
  <si>
    <t>Animal</t>
  </si>
  <si>
    <t>Feed/Animal/Year (kg)</t>
  </si>
  <si>
    <t>Type of feed</t>
  </si>
  <si>
    <t>Feed/Year (kg)</t>
  </si>
  <si>
    <t>Yield of Feed (kg/ha)</t>
  </si>
  <si>
    <t>Total area for animal population</t>
  </si>
  <si>
    <t>Hectares</t>
  </si>
  <si>
    <t>Acres</t>
  </si>
  <si>
    <t>hay</t>
  </si>
  <si>
    <t>hectares pasture</t>
  </si>
  <si>
    <t>pasture</t>
  </si>
  <si>
    <t>TOTAL</t>
  </si>
  <si>
    <t>Pigs</t>
  </si>
  <si>
    <t>Turkeys</t>
  </si>
  <si>
    <t>Broiler Chickens</t>
  </si>
  <si>
    <t>Laying hens</t>
  </si>
  <si>
    <t>Lamb</t>
  </si>
  <si>
    <r>
      <t xml:space="preserve">LEGEND: entered, </t>
    </r>
    <r>
      <rPr>
        <b/>
        <sz val="10"/>
        <color indexed="17"/>
        <rFont val="Arial"/>
        <family val="2"/>
      </rPr>
      <t>linked from another worksheet</t>
    </r>
    <r>
      <rPr>
        <b/>
        <sz val="10"/>
        <rFont val="Arial"/>
        <family val="2"/>
      </rPr>
      <t xml:space="preserve">, </t>
    </r>
    <r>
      <rPr>
        <b/>
        <sz val="10"/>
        <color indexed="12"/>
        <rFont val="Arial"/>
        <family val="2"/>
      </rPr>
      <t>calculated</t>
    </r>
  </si>
  <si>
    <t>Meat Calculations</t>
  </si>
  <si>
    <r>
      <t xml:space="preserve">LEGEND: entered, </t>
    </r>
    <r>
      <rPr>
        <b/>
        <sz val="10"/>
        <color indexed="12"/>
        <rFont val="Arial"/>
        <family val="2"/>
      </rPr>
      <t>calculated</t>
    </r>
  </si>
  <si>
    <t>POPULATION:</t>
  </si>
  <si>
    <t>Product</t>
  </si>
  <si>
    <t>Consumption (kg)</t>
  </si>
  <si>
    <t>Consumption for the population (kg)</t>
  </si>
  <si>
    <t>Yield (kg meat/animal)</t>
  </si>
  <si>
    <t>How many for the population?</t>
  </si>
  <si>
    <t>Broiler chickens</t>
  </si>
  <si>
    <t>(evisc.)</t>
  </si>
  <si>
    <t>(carcass)</t>
  </si>
  <si>
    <t>Dairy &amp; Egg Calculations</t>
  </si>
  <si>
    <t>Consumption for the population</t>
  </si>
  <si>
    <t>Yield</t>
  </si>
  <si>
    <t>layers</t>
  </si>
  <si>
    <t>Grains Calculations</t>
  </si>
  <si>
    <t>How much area for the population?</t>
  </si>
  <si>
    <t>Vegetable / Fruit Calculations</t>
  </si>
  <si>
    <t>acres</t>
  </si>
  <si>
    <t>Final totals:</t>
  </si>
  <si>
    <t>Input population here:</t>
  </si>
  <si>
    <t>This input value will be used in all calculations throughout the workbook.</t>
  </si>
  <si>
    <t>Breakdowns of land and food types:</t>
  </si>
  <si>
    <t>SOIL CLASS TOTALS:</t>
  </si>
  <si>
    <t>Class</t>
  </si>
  <si>
    <t>Use</t>
  </si>
  <si>
    <t>Total area (ha):</t>
  </si>
  <si>
    <t>Total area (ac):</t>
  </si>
  <si>
    <t>1 or 2</t>
  </si>
  <si>
    <t>Horticulture &amp; annual crops</t>
  </si>
  <si>
    <t>2 or 3</t>
  </si>
  <si>
    <t>Hayland</t>
  </si>
  <si>
    <t>4 or 5</t>
  </si>
  <si>
    <t>Pasture</t>
  </si>
  <si>
    <t>FOOD TYPE TOTALS:</t>
  </si>
  <si>
    <t>Type</t>
  </si>
  <si>
    <t>Wheat</t>
  </si>
  <si>
    <t>Eggs*</t>
  </si>
  <si>
    <t>Meat*</t>
  </si>
  <si>
    <t>Breakdown of food products:</t>
  </si>
  <si>
    <t>Area for all produce</t>
  </si>
  <si>
    <t>(ha)</t>
  </si>
  <si>
    <t>(ac)</t>
  </si>
  <si>
    <t>FIELD CROPS:</t>
  </si>
  <si>
    <t>Area needed</t>
  </si>
  <si>
    <t>Area needed for feed production (ha)</t>
  </si>
  <si>
    <t>Area needed for feed production (ac)</t>
  </si>
  <si>
    <t>Number of producing animals</t>
  </si>
  <si>
    <t>Hay</t>
  </si>
  <si>
    <t>Soy</t>
  </si>
  <si>
    <t>Total</t>
  </si>
  <si>
    <t>-</t>
  </si>
  <si>
    <t>Produce</t>
  </si>
  <si>
    <t>Beans - green &amp; wax</t>
  </si>
  <si>
    <t>Peas, green</t>
  </si>
  <si>
    <t>including apple juice</t>
  </si>
  <si>
    <t>Annual consumption per capita</t>
  </si>
  <si>
    <t>highlight = value used for calculations</t>
  </si>
  <si>
    <t>Consumption for population</t>
  </si>
  <si>
    <t>Fresh (kg)</t>
  </si>
  <si>
    <t>Total (kg)</t>
  </si>
  <si>
    <t>Fresh (ha)</t>
  </si>
  <si>
    <t>Total (ha)</t>
  </si>
  <si>
    <t>Fresh produce only for a 3 month summer:</t>
  </si>
  <si>
    <t>Area (ha)</t>
  </si>
  <si>
    <r>
      <t xml:space="preserve">LEGEND: </t>
    </r>
    <r>
      <rPr>
        <sz val="10"/>
        <rFont val="Arial"/>
        <family val="2"/>
      </rPr>
      <t xml:space="preserve">entered from other tabs, </t>
    </r>
    <r>
      <rPr>
        <sz val="10"/>
        <color indexed="12"/>
        <rFont val="Arial"/>
        <family val="2"/>
      </rPr>
      <t>calculated</t>
    </r>
  </si>
  <si>
    <t>http://www5.statcan.gc.ca/cansim/pick-choisir?lang=eng&amp;p2=33&amp;id=0010044</t>
  </si>
  <si>
    <t>Milled wheat and wheat flour produced, Canada</t>
  </si>
  <si>
    <t>January</t>
  </si>
  <si>
    <t>February</t>
  </si>
  <si>
    <t>March</t>
  </si>
  <si>
    <t>April</t>
  </si>
  <si>
    <t>May</t>
  </si>
  <si>
    <t>June</t>
  </si>
  <si>
    <t>July</t>
  </si>
  <si>
    <t>August</t>
  </si>
  <si>
    <t>September</t>
  </si>
  <si>
    <t>October</t>
  </si>
  <si>
    <t>November</t>
  </si>
  <si>
    <t>December</t>
  </si>
  <si>
    <t>Total wheat milled</t>
  </si>
  <si>
    <t>Total wheat flour produced</t>
  </si>
  <si>
    <t>(metric tonnes x 1,000)</t>
  </si>
  <si>
    <t>Ratio</t>
  </si>
  <si>
    <r>
      <t>Source:</t>
    </r>
    <r>
      <rPr>
        <sz val="8"/>
        <color indexed="8"/>
        <rFont val="Verdana"/>
        <family val="2"/>
      </rPr>
      <t>  Statistics Canada. </t>
    </r>
    <r>
      <rPr>
        <i/>
        <sz val="8"/>
        <color indexed="8"/>
        <rFont val="Verdana"/>
        <family val="2"/>
      </rPr>
      <t>Table  001-0044 -  Milled wheat and wheat flour produced, Canada, monthly (metric tonnes), </t>
    </r>
    <r>
      <rPr>
        <sz val="8"/>
        <color indexed="8"/>
        <rFont val="Verdana"/>
        <family val="2"/>
      </rPr>
      <t> CANSIM (database). (accessed: 2015-08-24) </t>
    </r>
  </si>
  <si>
    <t>Average conversion factor of wheat to flour:</t>
  </si>
  <si>
    <t>Grain type</t>
  </si>
  <si>
    <t>Crop yield (kg/ha)</t>
  </si>
  <si>
    <t>Conversion of crop to flour</t>
  </si>
  <si>
    <t>How much area for the population? (ha)</t>
  </si>
  <si>
    <t>Total PROCESSED dairy</t>
  </si>
  <si>
    <t>Total liquid milk (milk solids)</t>
  </si>
  <si>
    <t>Annual consumption (final product) (kg/cap)</t>
  </si>
  <si>
    <t>Whole milk (L/cow per year)</t>
  </si>
  <si>
    <t>Annual consumption</t>
  </si>
  <si>
    <t xml:space="preserve"> (kg milk solids per cap)</t>
  </si>
  <si>
    <t>(kg)</t>
  </si>
  <si>
    <t>Conversion factor to milk solids</t>
  </si>
  <si>
    <t xml:space="preserve">Annual consumption </t>
  </si>
  <si>
    <t>(eggs/cap)</t>
  </si>
  <si>
    <t>(eggs)</t>
  </si>
  <si>
    <t>(eggs/layer per year)</t>
  </si>
  <si>
    <t>https://www.milk.org/Corporate/pdf/DairyEducation-FactsAndFiguresEN.pdf</t>
  </si>
  <si>
    <t>Ontario Dairy Facts &amp; Figures</t>
  </si>
  <si>
    <t>Dairy Farmers of Ontario</t>
  </si>
  <si>
    <t>"The typical dairy cow will produce 30 litres of milk each day, from two daily milkings.</t>
  </si>
  <si>
    <t xml:space="preserve">"Ideally, a heifer has her first calf at two years of age and begins what is called a “lactation” or milk cycle. </t>
  </si>
  <si>
    <t>Each lactation lasts about 10 months, then the cow stops milk production during a twomonth “dry” period."</t>
  </si>
  <si>
    <t>30 L per day x 30 days per month x 10 months =</t>
  </si>
  <si>
    <t>9000 L milk / cow / year</t>
  </si>
  <si>
    <t>e.g. 25 l of milk at 3.3% pr and 3.8% bfat is:</t>
  </si>
  <si>
    <t>25 x 1.03 = 25.75 kg x (3.3+3.8)% = 1.83 kg milk solids.</t>
  </si>
  <si>
    <t>http://www.boards.ie/vbulletin/showthread.php?p=66240947</t>
  </si>
  <si>
    <t>Calculating milk solids from milk</t>
  </si>
  <si>
    <t>http://aimis-simia-cdic-ccil.agr.gc.ca/rp/index-eng.cfm?action=pR&amp;pdctc=&amp;r=215</t>
  </si>
  <si>
    <t>D037-3 - Average Production by Province</t>
  </si>
  <si>
    <t>Source:  Agriculture and Agri-Food Canada</t>
  </si>
  <si>
    <t>Number of</t>
  </si>
  <si>
    <t>Milk</t>
  </si>
  <si>
    <t>Fat</t>
  </si>
  <si>
    <t>Protein</t>
  </si>
  <si>
    <t>Herds</t>
  </si>
  <si>
    <t>Records</t>
  </si>
  <si>
    <t>%</t>
  </si>
  <si>
    <t>Conversion factor of whole cow milk to solids:</t>
  </si>
  <si>
    <t>1.03 x 7.14%</t>
  </si>
  <si>
    <t xml:space="preserve"> (kg solids / L liquid milk)</t>
  </si>
  <si>
    <t>metric tonnes</t>
  </si>
  <si>
    <t>OPTIONAL ADDITIONS:</t>
  </si>
  <si>
    <t xml:space="preserve">Litres of milk x 1.03 = kg of milk </t>
  </si>
  <si>
    <t>x solids % = kg solids</t>
  </si>
  <si>
    <t>All Breeds</t>
  </si>
  <si>
    <t>BCA</t>
  </si>
  <si>
    <t>Selections: 2014, Ontario, "All breeds"</t>
  </si>
  <si>
    <t>Average total solids (%)</t>
  </si>
  <si>
    <t>lbs grain per year</t>
  </si>
  <si>
    <t>Liveweight (shorn)</t>
  </si>
  <si>
    <t>One calf produced each year (artificially inseminated)</t>
  </si>
  <si>
    <t>Spring Lamb</t>
  </si>
  <si>
    <t>How many animals for the population?</t>
  </si>
  <si>
    <t>Lamb***</t>
  </si>
  <si>
    <t xml:space="preserve">9000 L = </t>
  </si>
  <si>
    <t>Data type</t>
  </si>
  <si>
    <t>Food</t>
  </si>
  <si>
    <t>Relevant Area</t>
  </si>
  <si>
    <t>Years</t>
  </si>
  <si>
    <t>Source</t>
  </si>
  <si>
    <t>Approximate purchase of food type per capita</t>
  </si>
  <si>
    <t>All</t>
  </si>
  <si>
    <t>Land area needed to provide this population specified foods for:</t>
  </si>
  <si>
    <t>1 year</t>
  </si>
  <si>
    <t>weeks</t>
  </si>
  <si>
    <t>PRODUCE</t>
  </si>
  <si>
    <t xml:space="preserve">1 year = </t>
  </si>
  <si>
    <t>weeks =</t>
  </si>
  <si>
    <t>Local Food Production Tool 2016</t>
  </si>
  <si>
    <t>Total calculated area:</t>
  </si>
  <si>
    <t>Date calculated:</t>
  </si>
  <si>
    <t>Dairy* **</t>
  </si>
  <si>
    <t>Land area needed to produce food for…</t>
  </si>
  <si>
    <t>OMAFRA, Gore Bay - contact Brian Bell: brian.bell2@ontario.ca, (705) 282-1638</t>
  </si>
  <si>
    <t>Population:</t>
  </si>
  <si>
    <t>All milk and milk products total</t>
  </si>
  <si>
    <t>For SPRING lamb…</t>
  </si>
  <si>
    <t>Brian Bell, personal communication, Mar 2016</t>
  </si>
  <si>
    <t>Resulting in an average of one calf kept per cow per year, which eats:</t>
  </si>
  <si>
    <t>and:</t>
  </si>
  <si>
    <t>e.g.</t>
  </si>
  <si>
    <t>kg solids</t>
  </si>
  <si>
    <t>= alternate option not included in default calculations</t>
  </si>
  <si>
    <t>Canada</t>
  </si>
  <si>
    <t>2010-2014</t>
  </si>
  <si>
    <t>Source:  Statistics Canada. Table  002-0011 -  Food available in Canada, annual (kilograms per person, per year unless otherwise noted), CANSIM (database). (accessed: 2015-07-28)</t>
  </si>
  <si>
    <t>General website source</t>
  </si>
  <si>
    <t>Horticulture</t>
  </si>
  <si>
    <t>Various</t>
  </si>
  <si>
    <t>Horticultural Crops</t>
  </si>
  <si>
    <t>http://www.omafra.gov.on.ca/english/stats/hort/index.html</t>
  </si>
  <si>
    <t>Veg / Fruit crop yield</t>
  </si>
  <si>
    <t>Green &amp; wax beans</t>
  </si>
  <si>
    <t>Sweet corn</t>
  </si>
  <si>
    <t>1979-2014</t>
  </si>
  <si>
    <t>Asparagus: Area, Production, Farm Value, Price and Yield, Ontario, 1979 - 2014</t>
  </si>
  <si>
    <t>Beans (green &amp; wax)*: Area, Production, Farm Value, Price and Yield, Ontario, 1979 - 2014</t>
  </si>
  <si>
    <t>Beets: Area, Production, Farm Value, Price and Yield, Ontario, 1979 - 2014</t>
  </si>
  <si>
    <t>Broccoli: Area, Production, Farm Value, Price and Yield, Ontario, 1979 - 2014</t>
  </si>
  <si>
    <t>Cauliflower: Area, Production, Farm Value, Price and Yield, Ontario, 1979 - 2014</t>
  </si>
  <si>
    <t>Celery: Area, Production, Farm Value, Price and Yield, Ontario, 1979 - 2014</t>
  </si>
  <si>
    <t>Cucumbers and Gherkins*: Area, Production, Farm Value, Price and Yield, Ontario, 1979 - 2014</t>
  </si>
  <si>
    <t>Green Peas: Area, Production, Farm Value, Price and Yield, Ontario, 1979 - 2014</t>
  </si>
  <si>
    <t>Pumpkin &amp; Squash*: Area, Production, Farm Value, Price and Yield, Ontario, 1979 - 2014</t>
  </si>
  <si>
    <t>Radishes: Area, Production, Farm Value, Price and Yield, Ontario, 1979 - 2014</t>
  </si>
  <si>
    <t>Rutabagas and turnips: Area, Production, Farm Value, Price and Yield, Ontario, 1979 - 2014</t>
  </si>
  <si>
    <t>Spinach: Area, Production, Farm Value, Price and Yield, Ontario, 1979 - 2014</t>
  </si>
  <si>
    <t>Grain yield</t>
  </si>
  <si>
    <t>Grains</t>
  </si>
  <si>
    <t>2001-2012</t>
  </si>
  <si>
    <t>http://www.omafra.gov.on.ca/english/stats/crops/estimate_metric.htm</t>
  </si>
  <si>
    <t>Egg yield per hen</t>
  </si>
  <si>
    <t>Chicken meat yield per bird</t>
  </si>
  <si>
    <t>Chicken</t>
  </si>
  <si>
    <r>
      <t>Reference:</t>
    </r>
    <r>
      <rPr>
        <i/>
        <sz val="8"/>
        <color indexed="8"/>
        <rFont val="Verdana"/>
        <family val="2"/>
      </rPr>
      <t> Fruit and Vegetable Production and 2006 &amp; 2011 Census of Agriculture, Statistics Canada</t>
    </r>
  </si>
  <si>
    <r>
      <t>Reference:</t>
    </r>
    <r>
      <rPr>
        <sz val="8"/>
        <color indexed="8"/>
        <rFont val="Verdana"/>
        <family val="2"/>
      </rPr>
      <t> Agricultural Statistics for Ontario, OMAFRA; Seasonal Fruit and Vegetable Annual Summary Reports, OMAFRA; Fruit and Vegetable Production, Statistics Canada; Ontario Asparagus Growers' Marketing Board; Ontario Processing Vegetable Growers</t>
    </r>
  </si>
  <si>
    <r>
      <t>Reference:</t>
    </r>
    <r>
      <rPr>
        <sz val="8"/>
        <color indexed="8"/>
        <rFont val="Verdana"/>
        <family val="2"/>
      </rPr>
      <t> Agricultural Statistics for Ontario, OMAFRA; Seasonal Fruit and Vegetable Annual Summary Reports, OMAFRA; Fruit and Vegetable Production, Statistics Canada; Ontario Processing Vegetable Growers</t>
    </r>
  </si>
  <si>
    <r>
      <t>eference:</t>
    </r>
    <r>
      <rPr>
        <sz val="8"/>
        <color indexed="8"/>
        <rFont val="Verdana"/>
        <family val="2"/>
      </rPr>
      <t> Agricultural Statistics for Ontario, OMAFRA; Seasonal Fruit and Vegetable Annual Summary Reports, OMAFRA; Fruit and Vegetable Production, Statistics Canada; Ontario Processing Vegetable Growers</t>
    </r>
  </si>
  <si>
    <r>
      <t>References: </t>
    </r>
    <r>
      <rPr>
        <sz val="8"/>
        <color indexed="8"/>
        <rFont val="Verdana"/>
        <family val="2"/>
      </rPr>
      <t>Statistics Canada. Field Crop Reporting Series</t>
    </r>
  </si>
  <si>
    <r>
      <t>Source:</t>
    </r>
    <r>
      <rPr>
        <sz val="8"/>
        <color indexed="8"/>
        <rFont val="Verdana"/>
        <family val="2"/>
      </rPr>
      <t>  Statistics Canada. </t>
    </r>
    <r>
      <rPr>
        <i/>
        <sz val="8"/>
        <color indexed="8"/>
        <rFont val="Verdana"/>
        <family val="2"/>
      </rPr>
      <t>Table  003-0020 -  Production and disposition of eggs, annual (layers unless otherwise noted), </t>
    </r>
    <r>
      <rPr>
        <sz val="8"/>
        <color indexed="8"/>
        <rFont val="Verdana"/>
        <family val="2"/>
      </rPr>
      <t> CANSIM (database). (accessed: 2015-08-24) </t>
    </r>
  </si>
  <si>
    <t>Other dairy option: Dairy (all products)</t>
  </si>
  <si>
    <t>Average turkey yield</t>
  </si>
  <si>
    <t>Max Burt, personal communication, 2016</t>
  </si>
  <si>
    <t>Evisc.</t>
  </si>
  <si>
    <t>tonnes</t>
  </si>
  <si>
    <t>grain/year</t>
  </si>
  <si>
    <t>tonnes grain</t>
  </si>
  <si>
    <t>tonnes hay</t>
  </si>
  <si>
    <t>Dairy cows (liquid milk only)**</t>
  </si>
  <si>
    <t>oats</t>
  </si>
  <si>
    <t>Average lamb yield (spring)</t>
  </si>
  <si>
    <t xml:space="preserve">** For other dairy products, see the Dairy&amp;Eggs calc tab </t>
  </si>
  <si>
    <t>*** Fall lamb is used. For spring lamb, see the Meat calc tab</t>
  </si>
  <si>
    <t xml:space="preserve">Average lamb yield </t>
  </si>
  <si>
    <t>Dressing %</t>
  </si>
  <si>
    <t>(Other option for lamb)</t>
  </si>
  <si>
    <t>lbs hay per day</t>
  </si>
  <si>
    <t>OATS</t>
  </si>
  <si>
    <t>for</t>
  </si>
  <si>
    <t>The lamb lives on the ewe's milk at first…</t>
  </si>
  <si>
    <t>Other lamb option: spring lamb</t>
  </si>
  <si>
    <t>lbs oats per day</t>
  </si>
  <si>
    <t>this appears to be the processed, eviscerated weight</t>
  </si>
  <si>
    <t>Dairy (liquid milk only)</t>
  </si>
  <si>
    <t>Vegetable &amp; Fruit consumption (kg per capita) (2010-2014 average)</t>
  </si>
  <si>
    <t>Eggs Consumption (per capita) (2010-2014 average)</t>
  </si>
  <si>
    <t>Dairy consumption (kg per capita) (2010-2014 average)</t>
  </si>
  <si>
    <t>Meat consumption (kg per capita) (2010-2014 average)</t>
  </si>
  <si>
    <t>Livestock population/Year</t>
  </si>
  <si>
    <t xml:space="preserve">DAIRY/EGGS/MEAT: * </t>
  </si>
  <si>
    <t>* Only includes the area to grow feed and pasture; does not include living space (ie. barns)</t>
  </si>
  <si>
    <t>acres pasture per SUMMER (incl. any lambs)</t>
  </si>
  <si>
    <t>Average kg per whole chicken</t>
  </si>
  <si>
    <t>Production, total (000)</t>
  </si>
  <si>
    <t>Weight, total (kilograms) (000)</t>
  </si>
  <si>
    <t>Estimated Area, Yield, Production and Farm Value of Specified Field Crops, Ontario, 2001-2012, (Metric Units)</t>
  </si>
  <si>
    <t xml:space="preserve">http://www.omafra.gov.on.ca/english/stats/crops/estimate_metric.htm </t>
  </si>
  <si>
    <t>all values in kg/ha</t>
  </si>
  <si>
    <t>Winter Wheat</t>
  </si>
  <si>
    <t>Spring Wheat</t>
  </si>
  <si>
    <t>Fall Rye</t>
  </si>
  <si>
    <t>Buck- wheat</t>
  </si>
  <si>
    <t>Oats</t>
  </si>
  <si>
    <t>Barley</t>
  </si>
  <si>
    <t>Mixed Grain</t>
  </si>
  <si>
    <t>Grain Corn</t>
  </si>
  <si>
    <t>Canola</t>
  </si>
  <si>
    <t>Soybeans</t>
  </si>
  <si>
    <t>Dry White Beans</t>
  </si>
  <si>
    <t>Coloured Beans</t>
  </si>
  <si>
    <t>Fodder Corn</t>
  </si>
  <si>
    <t>Flaxseed</t>
  </si>
  <si>
    <t>Hay *</t>
  </si>
  <si>
    <t>AVERAGE 2001-2012:</t>
  </si>
  <si>
    <t>AVERAGE 2007-2012</t>
  </si>
  <si>
    <t>*Figures for 1998 and onwards represent two changes: Area for harvest is collected and reported for the first time and production is reported at a standard dry matter content of 90%</t>
  </si>
  <si>
    <t xml:space="preserve">Note: Estimates for the years 2002 to 2005 have been adjusted, where necessary, to align with the 2006 Census of Agriculture </t>
  </si>
  <si>
    <t>benchmark. Estimates for 2011 are based on the December Field Crop Production Survey.</t>
  </si>
  <si>
    <t>Fowl and chicken meat production, weight and farm value</t>
  </si>
  <si>
    <t>http://www5.statcan.gc.ca/cansim/a26?lang=eng&amp;retrLang=eng&amp;id=0030019&amp;tabMode=dataTable&amp;srchLan=-1&amp;p1=-1&amp;p2=9</t>
  </si>
  <si>
    <t>Source:  Statistics Canada. Table  003-0019 -  Fowl and chicken meat production, weight and farm value, annual (birds unless otherwise noted),  CANSIM (database)</t>
  </si>
  <si>
    <t>Commodity</t>
  </si>
  <si>
    <t>Ontario</t>
  </si>
  <si>
    <t>Chicken 2</t>
  </si>
  <si>
    <t>Weight is expressed in thousand kilograms, value is expressed in thousand dollars and birds are expressed in thousands of numbers.</t>
  </si>
  <si>
    <t>Beginning in 2002, home consumption of chicken is included.</t>
  </si>
  <si>
    <t>Turkey</t>
  </si>
  <si>
    <t>As of 2006, newly available data sources and updates to factors have been integrated.</t>
  </si>
  <si>
    <t>Average beef yield</t>
  </si>
  <si>
    <t>Max Burt, personal communication, August 15 2008</t>
  </si>
  <si>
    <t>Liveweight</t>
  </si>
  <si>
    <t>lbs.</t>
  </si>
  <si>
    <t>Carcass weight</t>
  </si>
  <si>
    <t>or</t>
  </si>
  <si>
    <t>kg</t>
  </si>
  <si>
    <t>Average hog yield</t>
  </si>
  <si>
    <t>Brian Bell, personal communication, September 11 2008</t>
  </si>
  <si>
    <t>Only for lean market hogs:</t>
  </si>
  <si>
    <t>Carcass weight*</t>
  </si>
  <si>
    <t>* bone-in chops and roasts, closely trimmed, regular ground pork/sausage</t>
  </si>
  <si>
    <t>Production and disposition of eggs</t>
  </si>
  <si>
    <t>http://www5.statcan.gc.ca/cansim/a26?lang=eng&amp;retrLang=eng&amp;id=0030020&amp;tabMode=dataTable&amp;srchLan=-1&amp;p1=-1&amp;p2=9</t>
  </si>
  <si>
    <t>Source:  Statistics Canada. Table  003-0020 -  Production and disposition of eggs, annual (layers unless otherwise noted),  CANSIM (database)</t>
  </si>
  <si>
    <t>ONTARIO</t>
  </si>
  <si>
    <t>Production and disposition</t>
  </si>
  <si>
    <t>Average</t>
  </si>
  <si>
    <t>Average number of layers (x 1,000)</t>
  </si>
  <si>
    <t>Eggs per 100 layers</t>
  </si>
  <si>
    <t>Production of eggs (dozens x 1,000)</t>
  </si>
  <si>
    <t>Total disposition of eggs (dozens x 1,000)</t>
  </si>
  <si>
    <t>Disposition of eggs, sold for consumption (dozens x 1,000)</t>
  </si>
  <si>
    <t>Disposition of eggs, sold for hatching (dozens x 1,000)</t>
  </si>
  <si>
    <t>Disposition of eggs, home consumption (dozens x 1,000)</t>
  </si>
  <si>
    <t>Disposition of eggs, leakers and rejects (dozens x 1,000)</t>
  </si>
  <si>
    <t>Average eggs per bird per year</t>
  </si>
  <si>
    <t>Brian Bell, personal communication, August 25 2008</t>
  </si>
  <si>
    <t>Horticultural crops main page - stats to 2014</t>
  </si>
  <si>
    <t>Main source:</t>
  </si>
  <si>
    <t xml:space="preserve">http://www.omafra.gov.on.ca/english/stats/hort/index.html </t>
  </si>
  <si>
    <t>Summarized yield values for use in calculations:</t>
  </si>
  <si>
    <t>Crop</t>
  </si>
  <si>
    <t>Area used</t>
  </si>
  <si>
    <t>Years used</t>
  </si>
  <si>
    <t>Yield (kg/ha)</t>
  </si>
  <si>
    <t>Apples</t>
  </si>
  <si>
    <t>Manitoulin</t>
  </si>
  <si>
    <t>2008-2013</t>
  </si>
  <si>
    <t>Strawberries</t>
  </si>
  <si>
    <t>Greater Sudbury</t>
  </si>
  <si>
    <t>Cabbage</t>
  </si>
  <si>
    <t>Northern District</t>
  </si>
  <si>
    <t>Carrots</t>
  </si>
  <si>
    <t>Peppers</t>
  </si>
  <si>
    <t>Dry onions</t>
  </si>
  <si>
    <t>Potatoes</t>
  </si>
  <si>
    <t>2007-2012</t>
  </si>
  <si>
    <t>Tomatoes</t>
  </si>
  <si>
    <t>Asparagus</t>
  </si>
  <si>
    <t>2008-2014</t>
  </si>
  <si>
    <t>Beans</t>
  </si>
  <si>
    <t>Beets</t>
  </si>
  <si>
    <t>Broccoli</t>
  </si>
  <si>
    <t>Cauliflower</t>
  </si>
  <si>
    <t>Celery</t>
  </si>
  <si>
    <t>Cucumber/gerkhins</t>
  </si>
  <si>
    <t>Green peas</t>
  </si>
  <si>
    <t>Pumpkin, squash, zucchini</t>
  </si>
  <si>
    <t>Radish</t>
  </si>
  <si>
    <t>Rutabaga</t>
  </si>
  <si>
    <t>Spinach</t>
  </si>
  <si>
    <t>Apples - northern Ontario data</t>
  </si>
  <si>
    <t>Apples: Area, Production and Farm Value by County and District, Ontario, 2008-2013</t>
  </si>
  <si>
    <t>http://www.omafra.gov.on.ca/english/stats/hort/ctyapple.htm</t>
  </si>
  <si>
    <t>Reference: Ontario Apple Growers Apple Marketing Survey; 2006 and 2011 Census of Agriculture, Statistics Canada; Fruit and Vegetable Production, Statistics Canada</t>
  </si>
  <si>
    <t>Counties and Districts</t>
  </si>
  <si>
    <t>Harvested Area (acres)</t>
  </si>
  <si>
    <t>Marketed Production ('000 lbs)</t>
  </si>
  <si>
    <t>Average Price (cents/lb)</t>
  </si>
  <si>
    <t>Farm Value ($'000)</t>
  </si>
  <si>
    <t>Harvested area (ha)</t>
  </si>
  <si>
    <t>Marketed Production (kg)</t>
  </si>
  <si>
    <t>Manitoulin yields (kg/ha)</t>
  </si>
  <si>
    <t>All N. Ont yields (kg/ha)</t>
  </si>
  <si>
    <t>Algoma</t>
  </si>
  <si>
    <t>Thunder Bay</t>
  </si>
  <si>
    <t>Other</t>
  </si>
  <si>
    <t>AVERAGE</t>
  </si>
  <si>
    <t>Strawberry: Area, Production, Farm Value, Price and Yield, Ontario, 1979 - 2014</t>
  </si>
  <si>
    <t>http://www.omafra.gov.on.ca/english/stats/hort/strawberry.htm</t>
  </si>
  <si>
    <t>Reference: Fruit and Vegetable Production and 2006 &amp; 2011 Census of Agriculture, Statistics Canada</t>
  </si>
  <si>
    <t>Bearing Area (acres)</t>
  </si>
  <si>
    <t>Average Yield ('000lbs/acre)</t>
  </si>
  <si>
    <t>Average Yield (kg/ha)</t>
  </si>
  <si>
    <t>Greater Sudbury yields (kg/ha)</t>
  </si>
  <si>
    <t>Greater Sudbury/Grand Sudbury</t>
  </si>
  <si>
    <t>Cabbage*: Area, Production and Farm Value by County and District, Ontario, 2008-2013</t>
  </si>
  <si>
    <t>*excludes chinese cabbage</t>
  </si>
  <si>
    <t>http://www.omafra.gov.on.ca/english/stats/hort/ctycabbage.htm</t>
  </si>
  <si>
    <t>Carrots*: Area, Production and Farm Value by County and District, Ontario, 2008-2013</t>
  </si>
  <si>
    <t>* Includes baby carrots</t>
  </si>
  <si>
    <t>http://www.omafra.gov.on.ca/english/stats/hort/ctycarrot.htm</t>
  </si>
  <si>
    <t>Green and Wax Beans*: Area, Production and Farm Value by County and District, Ontario, 2008-2013</t>
  </si>
  <si>
    <t>* Includes Romano beans</t>
  </si>
  <si>
    <t>http://www.omafra.gov.on.ca/english/stats/hort/ctybeans.htm</t>
  </si>
  <si>
    <t>Sweet Corn: Area, Production and Farm Value by County and District, Ontario, 2008-2013</t>
  </si>
  <si>
    <t>http://www.omafra.gov.on.ca/english/stats/hort/ctysweetcorn.htm</t>
  </si>
  <si>
    <t>Nipissing</t>
  </si>
  <si>
    <t>Rainy River</t>
  </si>
  <si>
    <t>Sudbury</t>
  </si>
  <si>
    <t>Peppers: Area, Production and Farm Value by County and District, Ontario, 2008-2013</t>
  </si>
  <si>
    <t>http://www.omafra.gov.on.ca/english/stats/hort/ctypepper.htm</t>
  </si>
  <si>
    <t>Province</t>
  </si>
  <si>
    <t>Dry Onions: Area, Production and Farm Value by County and District, Ontario, 2008-2013</t>
  </si>
  <si>
    <t>http://www.omafra.gov.on.ca/english/stats/hort/ctydryonion.htm</t>
  </si>
  <si>
    <t>Potato: Area, Production and Farm Value by County and District, Ontario, 2007-2012</t>
  </si>
  <si>
    <t>http://www.omafra.gov.on.ca/english/stats/hort/ctypotato.htm</t>
  </si>
  <si>
    <t>Reference: Canadian Potato Production and Census of Agriculture 2006 &amp; 2011, Statistics Canada</t>
  </si>
  <si>
    <t>Total Production ('000 lbs)</t>
  </si>
  <si>
    <t>Northern Ontario</t>
  </si>
  <si>
    <t>Field Tomatoes: Area, Production and Farm Value by County and District, Ontario, 2008-2013</t>
  </si>
  <si>
    <t>http://www.omafra.gov.on.ca/english/stats/hort/ctytomato.htm</t>
  </si>
  <si>
    <t>Ontario-wide data</t>
  </si>
  <si>
    <t>http://www.omafra.gov.on.ca/english/stats/hort/asparagus.htm</t>
  </si>
  <si>
    <t>http://www.omafra.gov.on.ca/english/stats/hort/dryonion.htm</t>
  </si>
  <si>
    <t>http://www.omafra.gov.on.ca/english/stats/hort/beans.htm</t>
  </si>
  <si>
    <t>http://www.omafra.gov.on.ca/english/stats/hort/greenpeas.htm</t>
  </si>
  <si>
    <t>http://www.omafra.gov.on.ca/english/stats/hort/beets.htm</t>
  </si>
  <si>
    <t>http://www.omafra.gov.on.ca/english/stats/hort/pepper.htm</t>
  </si>
  <si>
    <t>http://www.omafra.gov.on.ca/english/stats/hort/broccoli.htm</t>
  </si>
  <si>
    <t>http://www.omafra.gov.on.ca/english/stats/hort/pumpkin.htm</t>
  </si>
  <si>
    <t>http://www.omafra.gov.on.ca/english/stats/hort/cabbage.htm</t>
  </si>
  <si>
    <t>http://www.omafra.gov.on.ca/english/stats/hort/radishes.htm</t>
  </si>
  <si>
    <t>http://www.omafra.gov.on.ca/english/stats/hort/carrots.htm</t>
  </si>
  <si>
    <t>http://www.omafra.gov.on.ca/english/stats/hort/rutabagas.htm</t>
  </si>
  <si>
    <t>http://www.omafra.gov.on.ca/english/stats/hort/cauliflower.htm</t>
  </si>
  <si>
    <t>http://www.omafra.gov.on.ca/english/stats/hort/spinach.htm</t>
  </si>
  <si>
    <t>http://www.omafra.gov.on.ca/english/stats/hort/celery.htm</t>
  </si>
  <si>
    <t>http://www.omafra.gov.on.ca/english/stats/hort/sweetcorn.htm</t>
  </si>
  <si>
    <t>http://www.omafra.gov.on.ca/english/stats/hort/cucumber.htm</t>
  </si>
  <si>
    <t>http://www.omafra.gov.on.ca/english/stats/hort/tomato.htm</t>
  </si>
  <si>
    <t>Average yields (tonnes/ha)</t>
  </si>
  <si>
    <t>excluding greenhouse production</t>
  </si>
  <si>
    <t>Carrots incl. baby</t>
  </si>
  <si>
    <t>Dry onion</t>
  </si>
  <si>
    <t>Pepper</t>
  </si>
  <si>
    <t>Sweetcorn</t>
  </si>
  <si>
    <t>Tomato</t>
  </si>
  <si>
    <t>..</t>
  </si>
  <si>
    <t>AVERAGE 2008-2014</t>
  </si>
  <si>
    <t>Average yields (kg/ha)</t>
  </si>
  <si>
    <r>
      <t>Reference:</t>
    </r>
    <r>
      <rPr>
        <i/>
        <sz val="10"/>
        <color indexed="8"/>
        <rFont val="Verdana"/>
        <family val="2"/>
      </rPr>
      <t> Fruit and Vegetable Production and 2006 &amp; 2011 Census of Agriculture, Statistics Canada</t>
    </r>
  </si>
  <si>
    <t>Grain consumption (kg per person per year)</t>
  </si>
  <si>
    <t>2010-2014 average</t>
  </si>
  <si>
    <t>Wheat flour</t>
  </si>
  <si>
    <t>Rye flour</t>
  </si>
  <si>
    <t>Oatmeal and rolled oats</t>
  </si>
  <si>
    <t>Pot and pearl barley</t>
  </si>
  <si>
    <t>Corn flour and meal</t>
  </si>
  <si>
    <t>Rice</t>
  </si>
  <si>
    <t>Breakfast food</t>
  </si>
  <si>
    <t>Chicken, boneless weight</t>
  </si>
  <si>
    <t>Chicken, eviscerated weight</t>
  </si>
  <si>
    <t>Stewing hen, boneless weight</t>
  </si>
  <si>
    <t>Stewing hen, eviscerated weight</t>
  </si>
  <si>
    <t>Turkey, boneless weight</t>
  </si>
  <si>
    <t>Turkey, eviscerated weight</t>
  </si>
  <si>
    <t>Pork, carcass weight</t>
  </si>
  <si>
    <t>Pork, boneless weight</t>
  </si>
  <si>
    <t>Pork</t>
  </si>
  <si>
    <t>Beef, carcass weight</t>
  </si>
  <si>
    <t>Beef, boneless weight</t>
  </si>
  <si>
    <t>Beef</t>
  </si>
  <si>
    <t>Veal, carcass weight</t>
  </si>
  <si>
    <t>Veal, boneless weight</t>
  </si>
  <si>
    <t>Veal</t>
  </si>
  <si>
    <t>Mutton and lamb, carcass weight</t>
  </si>
  <si>
    <t>Mutton and lamb, boneless weight</t>
  </si>
  <si>
    <t>Mutton and lamb</t>
  </si>
  <si>
    <t>Eggs (doz.)</t>
  </si>
  <si>
    <t>Eggs (individual)</t>
  </si>
  <si>
    <t>Standard milk 3.25%, milk solids</t>
  </si>
  <si>
    <t>Partly skimmed milk 2%, milk solids</t>
  </si>
  <si>
    <t>Partly skimmed milk 1%, milk solids</t>
  </si>
  <si>
    <t>Skim milk, milk solids</t>
  </si>
  <si>
    <t>Total liquid milk</t>
  </si>
  <si>
    <t>Cheddar cheese, milk solids</t>
  </si>
  <si>
    <t>Processed cheese, milk solids</t>
  </si>
  <si>
    <t>Variety cheese, milk solids</t>
  </si>
  <si>
    <t>Cottage cheese, milk solids</t>
  </si>
  <si>
    <t>Total cheese</t>
  </si>
  <si>
    <t>Powder skim milk, milk solids</t>
  </si>
  <si>
    <t>Powder buttermilk, milk solids</t>
  </si>
  <si>
    <t>Powder whey, milk solids</t>
  </si>
  <si>
    <t>Other whole milk products, milk solids</t>
  </si>
  <si>
    <t>Sweetened concentrated skim milk, milk solids</t>
  </si>
  <si>
    <t>Concentrated whole milk, milk solids</t>
  </si>
  <si>
    <t>Concentrated skim milk, milk solids</t>
  </si>
  <si>
    <t>Total concentrated or powered milk</t>
  </si>
  <si>
    <t>Butter, milk solids</t>
  </si>
  <si>
    <t>Buttermilk, milk solids</t>
  </si>
  <si>
    <t>Cereal cream 10%, milk solids</t>
  </si>
  <si>
    <t>Table cream 18%, milk solids</t>
  </si>
  <si>
    <t>Whipping cream 32% or 35%, milk solids</t>
  </si>
  <si>
    <t>Sour cream, milk solids</t>
  </si>
  <si>
    <t>Yogurt, milk solids</t>
  </si>
  <si>
    <t>Total butter, cream &amp; yogurt</t>
  </si>
  <si>
    <t>Chocolate drink, milk solids</t>
  </si>
  <si>
    <t>Milkshake, milk solids</t>
  </si>
  <si>
    <t>Ice cream, milk solids</t>
  </si>
  <si>
    <t>Ice milk, milk solids</t>
  </si>
  <si>
    <t>Total dairy desserts</t>
  </si>
  <si>
    <t>Total milk &amp; milk products</t>
  </si>
  <si>
    <t>Summary</t>
  </si>
  <si>
    <t>Fresh (kg/cap)</t>
  </si>
  <si>
    <t>Total (kg/cap)</t>
  </si>
  <si>
    <t>Beans green &amp; wax</t>
  </si>
  <si>
    <t>Corn</t>
  </si>
  <si>
    <t>Cucumber</t>
  </si>
  <si>
    <t>Onions &amp; shallots</t>
  </si>
  <si>
    <t>Peas</t>
  </si>
  <si>
    <t>Pumpkins &amp; squash</t>
  </si>
  <si>
    <t>Radishes</t>
  </si>
  <si>
    <t>Rutabagas &amp; turnips</t>
  </si>
  <si>
    <t>fresh % of total demand</t>
  </si>
  <si>
    <t>Apples fresh</t>
  </si>
  <si>
    <t>including juice</t>
  </si>
  <si>
    <t>Apples canned, fresh equivalent</t>
  </si>
  <si>
    <t>excluding juice</t>
  </si>
  <si>
    <t>Apples dried, fresh equivalent</t>
  </si>
  <si>
    <t>Apples frozen, fresh equivalent</t>
  </si>
  <si>
    <t>Apple juice, fresh equivalent</t>
  </si>
  <si>
    <t>Apple pie filling, fresh equivalent</t>
  </si>
  <si>
    <t>Apple sauce, fresh equivalent</t>
  </si>
  <si>
    <t>Apples - processed excluding juice</t>
  </si>
  <si>
    <t>Apples - total processed</t>
  </si>
  <si>
    <t>Apples - all</t>
  </si>
  <si>
    <t>Asparagus fresh</t>
  </si>
  <si>
    <t>Asparagus canned, fresh equivalent</t>
  </si>
  <si>
    <t>Asparagus - all</t>
  </si>
  <si>
    <t>Beans green and wax fresh</t>
  </si>
  <si>
    <t>Beans green and wax canned, fresh equivalent</t>
  </si>
  <si>
    <t>Beans green and wax frozen, fresh equivalent</t>
  </si>
  <si>
    <t>Beans green and wax - total processed</t>
  </si>
  <si>
    <t>Beans green and wax - all</t>
  </si>
  <si>
    <t>Beets fresh</t>
  </si>
  <si>
    <t>Beets canned, fresh equivalent</t>
  </si>
  <si>
    <t xml:space="preserve">Beets - all </t>
  </si>
  <si>
    <t>Broccoli fresh</t>
  </si>
  <si>
    <t>Broccoli frozen, fresh equivalent</t>
  </si>
  <si>
    <t xml:space="preserve">Broccoli - all </t>
  </si>
  <si>
    <t>Brussels sprouts fresh</t>
  </si>
  <si>
    <t>Brussels sprouts frozen, fresh equivalent</t>
  </si>
  <si>
    <t xml:space="preserve">Brussels sprouts - all </t>
  </si>
  <si>
    <t>Cabbage fresh</t>
  </si>
  <si>
    <t>Carrots fresh</t>
  </si>
  <si>
    <t>Carrots canned, fresh equivalent</t>
  </si>
  <si>
    <t>Carrots frozen, fresh equivalent</t>
  </si>
  <si>
    <t>Carrots - total processed</t>
  </si>
  <si>
    <t>Carrots - all</t>
  </si>
  <si>
    <t>Cauliflower fresh</t>
  </si>
  <si>
    <t>Cauliflower frozen, fresh equivalent</t>
  </si>
  <si>
    <t xml:space="preserve">Cauliflower - all </t>
  </si>
  <si>
    <t>Celery fresh</t>
  </si>
  <si>
    <t>Corn fresh</t>
  </si>
  <si>
    <t>Corn canned, fresh equivalent</t>
  </si>
  <si>
    <t>Corn frozen, fresh equivalent</t>
  </si>
  <si>
    <t>Corn - total processed</t>
  </si>
  <si>
    <t>Corn - all</t>
  </si>
  <si>
    <t>Cucumbers fresh</t>
  </si>
  <si>
    <t>Onions and shallots fresh</t>
  </si>
  <si>
    <t>Parsnips fresh</t>
  </si>
  <si>
    <t>Peas fresh</t>
  </si>
  <si>
    <t>Peas canned, fresh equivalent</t>
  </si>
  <si>
    <t>Peas frozen, fresh equivalent</t>
  </si>
  <si>
    <t>Peas - total processed</t>
  </si>
  <si>
    <t>Peas - all</t>
  </si>
  <si>
    <t>Peppers fresh</t>
  </si>
  <si>
    <t>Potatoes white fresh</t>
  </si>
  <si>
    <t>Potatoes chips, fresh equivalent</t>
  </si>
  <si>
    <t>Potatoes frozen, fresh equivalent</t>
  </si>
  <si>
    <t>Potatoes other processed, fresh equivalent</t>
  </si>
  <si>
    <t>Potatoes - total processed</t>
  </si>
  <si>
    <t>Potatoes - all</t>
  </si>
  <si>
    <t>Pumpkins and squash fresh</t>
  </si>
  <si>
    <t>Radishes fresh</t>
  </si>
  <si>
    <t>Rutabagas and turnips fresh</t>
  </si>
  <si>
    <t>Spinach fresh</t>
  </si>
  <si>
    <t>Spinach frozen, fresh equivalent</t>
  </si>
  <si>
    <t xml:space="preserve">Spinach - all </t>
  </si>
  <si>
    <t>Strawberries fresh</t>
  </si>
  <si>
    <t>Strawberries canned, fresh equivalent</t>
  </si>
  <si>
    <t>Strawberries frozen, fresh equivalent</t>
  </si>
  <si>
    <t>Strawberries - total processed</t>
  </si>
  <si>
    <t>Strawberries - all</t>
  </si>
  <si>
    <t>Tomatoes fresh</t>
  </si>
  <si>
    <t>Tomatoes canned, fresh equivalent</t>
  </si>
  <si>
    <t>Tomato juice, fresh equivalent</t>
  </si>
  <si>
    <t>Tomatoes, pulp, paste and puree, fresh equivalent</t>
  </si>
  <si>
    <t>Tomatoes - processed excluding juice</t>
  </si>
  <si>
    <t>Tomatoes - total processed</t>
  </si>
  <si>
    <t>Tomatoes - all</t>
  </si>
  <si>
    <t>Other with no yield data curently</t>
  </si>
  <si>
    <t>Garlic fresh</t>
  </si>
  <si>
    <t>Leeks fresh</t>
  </si>
  <si>
    <t>Lettuce fresh</t>
  </si>
  <si>
    <t>Mushrooms fresh</t>
  </si>
  <si>
    <t>Mushrooms canned, fresh equivalent</t>
  </si>
  <si>
    <t xml:space="preserve">Mushrooms - all </t>
  </si>
  <si>
    <t>Blueberries fresh</t>
  </si>
  <si>
    <t>Blueberries fresh, fresh equivalent</t>
  </si>
  <si>
    <t>Blueberries canned</t>
  </si>
  <si>
    <t>Blueberries canned, fresh equivalent</t>
  </si>
  <si>
    <t>Blueberries frozen</t>
  </si>
  <si>
    <t>Blueberries frozen, fresh equivalent</t>
  </si>
  <si>
    <t>Grapes fresh</t>
  </si>
  <si>
    <t>Grapes fresh, fresh equivalent</t>
  </si>
  <si>
    <t>Grape juice</t>
  </si>
  <si>
    <t>Grape juice, fresh equivalent</t>
  </si>
  <si>
    <t>Grape juice (litres per person, per year)</t>
  </si>
  <si>
    <t>Watermelons fresh</t>
  </si>
  <si>
    <t>Watermelons fresh, fresh equivalent</t>
  </si>
  <si>
    <t>Raspberries frozen</t>
  </si>
  <si>
    <t>Raspberries frozen, fresh equivalent</t>
  </si>
  <si>
    <t>Food Available in Canada - annual - kg per person unless noted</t>
  </si>
  <si>
    <t>http://www5.statcan.gc.ca/cansim/a26?lang=eng&amp;retrLang=eng&amp;id=0020011&amp;paSer=&amp;pattern=&amp;stByVal=1&amp;p1=1&amp;p2=31&amp;tabMode=dataTable&amp;csid=</t>
  </si>
  <si>
    <t>F</t>
  </si>
  <si>
    <t>Too unreliable to be published</t>
  </si>
  <si>
    <t>Source:  Statistics Canada. Table  002-0011 -  Food available in Canada, annual (kilograms per person, per year unless otherwise noted),  </t>
  </si>
  <si>
    <t>Not available</t>
  </si>
  <si>
    <t>CANSIM (database). (accessed: 2015-07-28)</t>
  </si>
  <si>
    <t>Food categories</t>
  </si>
  <si>
    <t>Food available</t>
  </si>
  <si>
    <t>Sugar refined</t>
  </si>
  <si>
    <t>Sugar refined, sugar content</t>
  </si>
  <si>
    <t>Maple sugar</t>
  </si>
  <si>
    <t>Maple sugar, sugar content</t>
  </si>
  <si>
    <t>Honey</t>
  </si>
  <si>
    <t>Honey, sugar content</t>
  </si>
  <si>
    <t>Dry beans</t>
  </si>
  <si>
    <t>Baked and canned beans</t>
  </si>
  <si>
    <t>Dry peas</t>
  </si>
  <si>
    <t>Peanuts</t>
  </si>
  <si>
    <t>Tree nuts</t>
  </si>
  <si>
    <t>Tea (litres per person, per year)</t>
  </si>
  <si>
    <t>Tea, leaf equivalent</t>
  </si>
  <si>
    <t>Coffee (litres per person, per year)</t>
  </si>
  <si>
    <t>Coffee, green bean equivalent</t>
  </si>
  <si>
    <t>Cocoa, green bean equivalent</t>
  </si>
  <si>
    <t>Ale, beer, stout and porter, total population (litres per person, per year)</t>
  </si>
  <si>
    <t>Ale, beer, stout and porter, population 15 years old and over (litres per person, per year)</t>
  </si>
  <si>
    <t>Distilled spirits, total population (litres per person, per year)</t>
  </si>
  <si>
    <t>Distilled spirits, population 15 years old and over (litres per person, per year)</t>
  </si>
  <si>
    <t>Wines, total population (litres per person, per year)</t>
  </si>
  <si>
    <t>Wines, population 15 years old and over (litres per person, per year)</t>
  </si>
  <si>
    <t>Soft drinks (litres per person, per year)</t>
  </si>
  <si>
    <t>Bottled water (litres per person, per year)</t>
  </si>
  <si>
    <t>Cheddar cheese</t>
  </si>
  <si>
    <t>Processed cheese</t>
  </si>
  <si>
    <t>Variety cheese</t>
  </si>
  <si>
    <t>Cottage cheese</t>
  </si>
  <si>
    <t>Powder skim milk</t>
  </si>
  <si>
    <t>Powder buttermilk</t>
  </si>
  <si>
    <t>Powder whey</t>
  </si>
  <si>
    <t>Other whole milk products</t>
  </si>
  <si>
    <t>Concentrated whole milk (litres per person, per year)</t>
  </si>
  <si>
    <t>Sweetened concentrated whole milk (litres per person, per year)</t>
  </si>
  <si>
    <t>Sweetened concentrated whole milk, milk solids</t>
  </si>
  <si>
    <t>Concentrated skim milk (litres per person, per year)</t>
  </si>
  <si>
    <t>Sweetened concentrated skim milk (litres per person, per year)</t>
  </si>
  <si>
    <t>Milkshake (litres per person, per year)</t>
  </si>
  <si>
    <t>Ice cream (litres per person, per year)</t>
  </si>
  <si>
    <t>Sherbet (litres per person, per year)</t>
  </si>
  <si>
    <t>Sherbet, milk solids</t>
  </si>
  <si>
    <t>Ice milk (litres per person, per year)</t>
  </si>
  <si>
    <t>Standard milk 3.25% (litres per person, per year)</t>
  </si>
  <si>
    <t>Buttermilk (litres per person, per year)</t>
  </si>
  <si>
    <t>Partly skimmed milk 2% (litres per person, per year)</t>
  </si>
  <si>
    <t>Partly skimmed milk 1% (litres per person, per year)</t>
  </si>
  <si>
    <t>Skim milk (litres per person, per year)</t>
  </si>
  <si>
    <t>Chocolate drink (litres per person, per year)</t>
  </si>
  <si>
    <t>Cereal cream 10% (litres per person, per year)</t>
  </si>
  <si>
    <t>Table cream 18% (litres per person, per year)</t>
  </si>
  <si>
    <t>Whipping cream 32% or 35% (litres per person, per year)</t>
  </si>
  <si>
    <t>Sour cream (litres per person, per year)</t>
  </si>
  <si>
    <t>Yogurt (litres per person, per year)</t>
  </si>
  <si>
    <t>Chicken and stewing hen total, boneless weight</t>
  </si>
  <si>
    <t>Chicken and stewing hen total, eviscerated weight</t>
  </si>
  <si>
    <t>Eggs</t>
  </si>
  <si>
    <t>Beef and veal total, carcass weight</t>
  </si>
  <si>
    <t>Beef and veal total, boneless weight</t>
  </si>
  <si>
    <t>Beef and veal total</t>
  </si>
  <si>
    <t>Offal, carcass weight</t>
  </si>
  <si>
    <t>Offal, boneless weight</t>
  </si>
  <si>
    <t>Offal</t>
  </si>
  <si>
    <t>Butter</t>
  </si>
  <si>
    <t>Butter, fat content</t>
  </si>
  <si>
    <t>Margarine</t>
  </si>
  <si>
    <t>Margarine, fat content</t>
  </si>
  <si>
    <t>Salad oils</t>
  </si>
  <si>
    <t>Salad oils, fat content</t>
  </si>
  <si>
    <t>Shortening and shortening oils</t>
  </si>
  <si>
    <t>Shortening and shortening oils, fat content</t>
  </si>
  <si>
    <t>Apples fresh, fresh equivalent</t>
  </si>
  <si>
    <t>Apples canned</t>
  </si>
  <si>
    <t>Apples dried</t>
  </si>
  <si>
    <t>Apples frozen</t>
  </si>
  <si>
    <t>Apple juice</t>
  </si>
  <si>
    <t>Apple juice (litres per person, per year)</t>
  </si>
  <si>
    <t>Apple pie filling</t>
  </si>
  <si>
    <t>Apple sauce</t>
  </si>
  <si>
    <t>Apricots fresh</t>
  </si>
  <si>
    <t>Apricots fresh, fresh equivalent</t>
  </si>
  <si>
    <t>Apricots canned</t>
  </si>
  <si>
    <t>Apricots canned, fresh equivalent</t>
  </si>
  <si>
    <t>Avocados fresh</t>
  </si>
  <si>
    <t>Avocados fresh, fresh equivalent</t>
  </si>
  <si>
    <t>Bananas fresh</t>
  </si>
  <si>
    <t>Bananas fresh, fresh equivalent</t>
  </si>
  <si>
    <t>Other fresh berries</t>
  </si>
  <si>
    <t>Other fresh berries, fresh equivalent</t>
  </si>
  <si>
    <t>Cherries fresh</t>
  </si>
  <si>
    <t>Cherries fresh, fresh equivalent</t>
  </si>
  <si>
    <t>Cherries frozen</t>
  </si>
  <si>
    <t>Cherries frozen, fresh equivalent</t>
  </si>
  <si>
    <t>Coconut fresh</t>
  </si>
  <si>
    <t>Coconut fresh, fresh equivalent</t>
  </si>
  <si>
    <t>Cranberries fresh</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</si>
</sst>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0.0"/>
    <numFmt numFmtId="170" formatCode="0.00000000"/>
    <numFmt numFmtId="171" formatCode="0.000000000"/>
    <numFmt numFmtId="172" formatCode="0.0000000000"/>
    <numFmt numFmtId="173" formatCode="&quot;Yes&quot;;&quot;Yes&quot;;&quot;No&quot;"/>
    <numFmt numFmtId="174" formatCode="&quot;True&quot;;&quot;True&quot;;&quot;False&quot;"/>
    <numFmt numFmtId="175" formatCode="&quot;On&quot;;&quot;On&quot;;&quot;Off&quot;"/>
    <numFmt numFmtId="176" formatCode="[$€-2]\ #,##0.00_);[Red]\([$€-2]\ #,##0.00\)"/>
    <numFmt numFmtId="177" formatCode="[$-409]h:mm:ss\ AM/PM"/>
    <numFmt numFmtId="178" formatCode="[$-1009]mmmm\ d\,\ yyyy"/>
    <numFmt numFmtId="179" formatCode="0.0%"/>
    <numFmt numFmtId="180" formatCode="#,##0.00%"/>
    <numFmt numFmtId="181" formatCode="0.0000%"/>
    <numFmt numFmtId="182" formatCode="#,##0.0"/>
    <numFmt numFmtId="183" formatCode="0.000000000000"/>
    <numFmt numFmtId="184" formatCode="0.00000000000"/>
    <numFmt numFmtId="185" formatCode="[$-1009]mmmm\-dd\-yy"/>
    <numFmt numFmtId="186" formatCode="[$-F800]dddd\,\ mmmm\ dd\,\ yyyy"/>
  </numFmts>
  <fonts count="9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sz val="10"/>
      <color indexed="10"/>
      <name val="Arial"/>
      <family val="0"/>
    </font>
    <font>
      <sz val="8"/>
      <color indexed="8"/>
      <name val="Verdana"/>
      <family val="2"/>
    </font>
    <font>
      <sz val="10"/>
      <color indexed="8"/>
      <name val="Verdana"/>
      <family val="2"/>
    </font>
    <font>
      <i/>
      <sz val="10"/>
      <color indexed="8"/>
      <name val="Arial"/>
      <family val="2"/>
    </font>
    <font>
      <i/>
      <sz val="10"/>
      <color indexed="8"/>
      <name val="Verdana"/>
      <family val="2"/>
    </font>
    <font>
      <i/>
      <sz val="10"/>
      <name val="Arial"/>
      <family val="0"/>
    </font>
    <font>
      <u val="single"/>
      <sz val="10"/>
      <name val="Arial"/>
      <family val="0"/>
    </font>
    <font>
      <i/>
      <sz val="8"/>
      <color indexed="8"/>
      <name val="Verdana"/>
      <family val="2"/>
    </font>
    <font>
      <b/>
      <u val="single"/>
      <sz val="10"/>
      <name val="Arial"/>
      <family val="2"/>
    </font>
    <font>
      <sz val="10"/>
      <color indexed="12"/>
      <name val="Arial"/>
      <family val="2"/>
    </font>
    <font>
      <b/>
      <i/>
      <sz val="14"/>
      <color indexed="12"/>
      <name val="Arial"/>
      <family val="2"/>
    </font>
    <font>
      <sz val="10"/>
      <color indexed="22"/>
      <name val="Arial"/>
      <family val="2"/>
    </font>
    <font>
      <b/>
      <sz val="14"/>
      <name val="Arial"/>
      <family val="2"/>
    </font>
    <font>
      <b/>
      <i/>
      <sz val="10"/>
      <color indexed="10"/>
      <name val="Arial"/>
      <family val="2"/>
    </font>
    <font>
      <b/>
      <sz val="10"/>
      <color indexed="8"/>
      <name val="Verdana"/>
      <family val="2"/>
    </font>
    <font>
      <b/>
      <i/>
      <sz val="10"/>
      <color indexed="16"/>
      <name val="Arial"/>
      <family val="2"/>
    </font>
    <font>
      <b/>
      <sz val="12"/>
      <name val="Arial"/>
      <family val="2"/>
    </font>
    <font>
      <b/>
      <sz val="10"/>
      <color indexed="22"/>
      <name val="Arial"/>
      <family val="0"/>
    </font>
    <font>
      <b/>
      <sz val="12"/>
      <color indexed="9"/>
      <name val="Arial"/>
      <family val="2"/>
    </font>
    <font>
      <b/>
      <sz val="11"/>
      <color indexed="22"/>
      <name val="Arial"/>
      <family val="0"/>
    </font>
    <font>
      <sz val="11"/>
      <name val="Arial"/>
      <family val="2"/>
    </font>
    <font>
      <b/>
      <sz val="11"/>
      <name val="Arial"/>
      <family val="2"/>
    </font>
    <font>
      <b/>
      <sz val="10"/>
      <color indexed="12"/>
      <name val="Arial"/>
      <family val="2"/>
    </font>
    <font>
      <i/>
      <sz val="10"/>
      <color indexed="22"/>
      <name val="Arial"/>
      <family val="2"/>
    </font>
    <font>
      <b/>
      <sz val="10"/>
      <color indexed="57"/>
      <name val="Arial"/>
      <family val="2"/>
    </font>
    <font>
      <b/>
      <sz val="10"/>
      <color indexed="53"/>
      <name val="Arial"/>
      <family val="2"/>
    </font>
    <font>
      <sz val="12"/>
      <name val="Arial"/>
      <family val="2"/>
    </font>
    <font>
      <b/>
      <sz val="12"/>
      <color indexed="8"/>
      <name val="Arial"/>
      <family val="2"/>
    </font>
    <font>
      <u val="single"/>
      <sz val="8"/>
      <name val="Arial"/>
      <family val="2"/>
    </font>
    <font>
      <b/>
      <sz val="10"/>
      <color indexed="10"/>
      <name val="Arial"/>
      <family val="2"/>
    </font>
    <font>
      <b/>
      <i/>
      <sz val="14"/>
      <name val="Arial"/>
      <family val="2"/>
    </font>
    <font>
      <b/>
      <i/>
      <sz val="10"/>
      <name val="Arial"/>
      <family val="2"/>
    </font>
    <font>
      <b/>
      <i/>
      <sz val="12"/>
      <color indexed="12"/>
      <name val="Arial"/>
      <family val="2"/>
    </font>
    <font>
      <b/>
      <i/>
      <u val="single"/>
      <sz val="10"/>
      <name val="Arial"/>
      <family val="2"/>
    </font>
    <font>
      <sz val="8"/>
      <color indexed="12"/>
      <name val="Arial"/>
      <family val="2"/>
    </font>
    <font>
      <sz val="8"/>
      <color indexed="10"/>
      <name val="Arial"/>
      <family val="2"/>
    </font>
    <font>
      <b/>
      <sz val="8"/>
      <color indexed="10"/>
      <name val="Arial"/>
      <family val="2"/>
    </font>
    <font>
      <sz val="8"/>
      <color indexed="18"/>
      <name val="Arial"/>
      <family val="2"/>
    </font>
    <font>
      <b/>
      <sz val="10"/>
      <color indexed="30"/>
      <name val="Arial"/>
      <family val="2"/>
    </font>
    <font>
      <b/>
      <sz val="10"/>
      <color indexed="8"/>
      <name val="Arial"/>
      <family val="2"/>
    </font>
    <font>
      <b/>
      <sz val="10"/>
      <color indexed="17"/>
      <name val="Arial"/>
      <family val="2"/>
    </font>
    <font>
      <i/>
      <sz val="10"/>
      <color indexed="10"/>
      <name val="Arial"/>
      <family val="2"/>
    </font>
    <font>
      <sz val="10"/>
      <color indexed="17"/>
      <name val="Arial"/>
      <family val="2"/>
    </font>
    <font>
      <i/>
      <sz val="10"/>
      <color indexed="17"/>
      <name val="Arial"/>
      <family val="2"/>
    </font>
    <font>
      <b/>
      <sz val="10"/>
      <color indexed="9"/>
      <name val="Arial"/>
      <family val="2"/>
    </font>
    <font>
      <b/>
      <u val="single"/>
      <sz val="10"/>
      <color indexed="10"/>
      <name val="Arial"/>
      <family val="2"/>
    </font>
    <font>
      <u val="single"/>
      <sz val="10"/>
      <color indexed="10"/>
      <name val="Arial"/>
      <family val="2"/>
    </font>
    <font>
      <sz val="10"/>
      <color indexed="9"/>
      <name val="Arial"/>
      <family val="2"/>
    </font>
    <font>
      <b/>
      <i/>
      <sz val="12"/>
      <name val="Arial"/>
      <family val="2"/>
    </font>
    <font>
      <sz val="10"/>
      <color indexed="57"/>
      <name val="Arial"/>
      <family val="2"/>
    </font>
    <font>
      <sz val="10"/>
      <color indexed="55"/>
      <name val="Arial"/>
      <family val="0"/>
    </font>
    <font>
      <b/>
      <sz val="10"/>
      <color indexed="55"/>
      <name val="Arial"/>
      <family val="2"/>
    </font>
    <font>
      <b/>
      <sz val="10"/>
      <color indexed="55"/>
      <name val="Verdana"/>
      <family val="2"/>
    </font>
    <font>
      <sz val="10"/>
      <color indexed="55"/>
      <name val="Verdana"/>
      <family val="2"/>
    </font>
    <font>
      <b/>
      <sz val="8"/>
      <color indexed="8"/>
      <name val="Verdana"/>
      <family val="2"/>
    </font>
    <font>
      <b/>
      <sz val="10"/>
      <color indexed="40"/>
      <name val="Arial"/>
      <family val="2"/>
    </font>
    <font>
      <sz val="10"/>
      <color indexed="63"/>
      <name val="Verdana"/>
      <family val="2"/>
    </font>
    <font>
      <b/>
      <sz val="13"/>
      <color indexed="23"/>
      <name val="Arial"/>
      <family val="2"/>
    </font>
    <font>
      <sz val="10"/>
      <color indexed="9"/>
      <name val="Verdana"/>
      <family val="2"/>
    </font>
    <font>
      <i/>
      <sz val="10"/>
      <color indexed="55"/>
      <name val="Arial"/>
      <family val="2"/>
    </font>
    <font>
      <b/>
      <i/>
      <sz val="10"/>
      <color indexed="55"/>
      <name val="Arial"/>
      <family val="2"/>
    </font>
    <font>
      <sz val="10"/>
      <color indexed="16"/>
      <name val="Arial"/>
      <family val="2"/>
    </font>
    <font>
      <b/>
      <i/>
      <sz val="11"/>
      <name val="Arial"/>
      <family val="2"/>
    </font>
    <font>
      <b/>
      <sz val="8"/>
      <name val="Arial"/>
      <family val="2"/>
    </font>
    <font>
      <i/>
      <sz val="8"/>
      <name val="Arial"/>
      <family val="2"/>
    </font>
    <font>
      <b/>
      <sz val="13"/>
      <color indexed="8"/>
      <name val="Calibri"/>
      <family val="0"/>
    </font>
    <font>
      <u val="single"/>
      <sz val="11"/>
      <color indexed="8"/>
      <name val="Calibri"/>
      <family val="0"/>
    </font>
    <font>
      <sz val="11"/>
      <color indexed="16"/>
      <name val="Calibri"/>
      <family val="0"/>
    </font>
    <font>
      <i/>
      <sz val="11"/>
      <color indexed="62"/>
      <name val="Calibri"/>
      <family val="0"/>
    </font>
    <font>
      <sz val="9"/>
      <color indexed="62"/>
      <name val="Calibri"/>
      <family val="0"/>
    </font>
    <font>
      <b/>
      <sz val="13"/>
      <color indexed="8"/>
      <name val="Arial"/>
      <family val="0"/>
    </font>
    <font>
      <sz val="10"/>
      <color indexed="8"/>
      <name val="Arial"/>
      <family val="0"/>
    </font>
    <font>
      <sz val="9"/>
      <color indexed="8"/>
      <name val="Arial"/>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60"/>
        <bgColor indexed="64"/>
      </patternFill>
    </fill>
    <fill>
      <patternFill patternType="solid">
        <fgColor indexed="41"/>
        <bgColor indexed="64"/>
      </patternFill>
    </fill>
    <fill>
      <patternFill patternType="solid">
        <fgColor indexed="16"/>
        <bgColor indexed="64"/>
      </patternFill>
    </fill>
    <fill>
      <patternFill patternType="solid">
        <fgColor indexed="17"/>
        <bgColor indexed="64"/>
      </patternFill>
    </fill>
    <fill>
      <patternFill patternType="solid">
        <fgColor indexed="50"/>
        <bgColor indexed="64"/>
      </patternFill>
    </fill>
    <fill>
      <patternFill patternType="solid">
        <fgColor indexed="12"/>
        <bgColor indexed="64"/>
      </patternFill>
    </fill>
    <fill>
      <patternFill patternType="solid">
        <fgColor indexed="48"/>
        <bgColor indexed="64"/>
      </patternFill>
    </fill>
    <fill>
      <patternFill patternType="solid">
        <fgColor indexed="63"/>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slantDash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slantDashDo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double"/>
      <right>
        <color indexed="63"/>
      </right>
      <top style="double"/>
      <bottom style="double"/>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style="slantDashDot"/>
      <top>
        <color indexed="63"/>
      </top>
      <bottom style="slantDashDot"/>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color indexed="55"/>
      </left>
      <right>
        <color indexed="63"/>
      </right>
      <top style="medium">
        <color indexed="55"/>
      </top>
      <bottom style="medium">
        <color indexed="55"/>
      </bottom>
    </border>
    <border>
      <left style="medium">
        <color indexed="55"/>
      </left>
      <right style="medium">
        <color indexed="55"/>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double"/>
      <top style="double"/>
      <bottom style="double"/>
    </border>
    <border>
      <left>
        <color indexed="63"/>
      </left>
      <right style="slantDashDot"/>
      <top>
        <color indexed="63"/>
      </top>
      <bottom style="double"/>
    </border>
    <border>
      <left style="medium">
        <color indexed="10"/>
      </left>
      <right style="medium">
        <color indexed="10"/>
      </right>
      <top style="medium">
        <color indexed="10"/>
      </top>
      <bottom style="medium">
        <color indexed="10"/>
      </botto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mediumDashed"/>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1">
    <xf numFmtId="0" fontId="0" fillId="0" borderId="0" xfId="0" applyAlignment="1">
      <alignment/>
    </xf>
    <xf numFmtId="0" fontId="20" fillId="4" borderId="0" xfId="0" applyFont="1" applyFill="1" applyAlignment="1">
      <alignment/>
    </xf>
    <xf numFmtId="0" fontId="0" fillId="4" borderId="0" xfId="0" applyFill="1" applyAlignment="1">
      <alignment/>
    </xf>
    <xf numFmtId="0" fontId="12" fillId="4" borderId="0" xfId="53" applyFont="1" applyFill="1" applyAlignment="1" applyProtection="1">
      <alignment/>
      <protection/>
    </xf>
    <xf numFmtId="0" fontId="0" fillId="0" borderId="10" xfId="0" applyBorder="1" applyAlignment="1">
      <alignment/>
    </xf>
    <xf numFmtId="0" fontId="22" fillId="0" borderId="0" xfId="0" applyFont="1" applyAlignment="1">
      <alignment vertical="center" wrapText="1"/>
    </xf>
    <xf numFmtId="0" fontId="20" fillId="0" borderId="11" xfId="0" applyFont="1" applyFill="1" applyBorder="1" applyAlignment="1">
      <alignment horizontal="left" vertical="center" wrapText="1"/>
    </xf>
    <xf numFmtId="0" fontId="23" fillId="0" borderId="0" xfId="0" applyFont="1" applyAlignment="1">
      <alignment/>
    </xf>
    <xf numFmtId="1" fontId="20" fillId="0" borderId="12" xfId="0" applyNumberFormat="1" applyFont="1" applyFill="1" applyBorder="1" applyAlignment="1">
      <alignment horizontal="center" wrapText="1"/>
    </xf>
    <xf numFmtId="0" fontId="0" fillId="0" borderId="13" xfId="0" applyBorder="1" applyAlignment="1">
      <alignment/>
    </xf>
    <xf numFmtId="0" fontId="24" fillId="0" borderId="0" xfId="0" applyFont="1" applyAlignment="1">
      <alignment/>
    </xf>
    <xf numFmtId="0" fontId="0" fillId="1" borderId="13" xfId="0" applyFont="1" applyFill="1" applyBorder="1" applyAlignment="1">
      <alignment horizontal="right" vertical="center" wrapText="1"/>
    </xf>
    <xf numFmtId="0" fontId="0" fillId="0" borderId="14" xfId="0" applyBorder="1" applyAlignment="1">
      <alignment/>
    </xf>
    <xf numFmtId="0" fontId="0" fillId="0" borderId="15" xfId="0" applyBorder="1" applyAlignment="1">
      <alignment/>
    </xf>
    <xf numFmtId="0" fontId="0" fillId="1" borderId="16" xfId="0" applyFont="1" applyFill="1" applyBorder="1" applyAlignment="1">
      <alignment horizontal="right" vertical="center" wrapText="1"/>
    </xf>
    <xf numFmtId="0" fontId="0" fillId="0" borderId="14" xfId="0" applyFill="1" applyBorder="1" applyAlignment="1">
      <alignment horizontal="right" wrapText="1"/>
    </xf>
    <xf numFmtId="0" fontId="0" fillId="0" borderId="13" xfId="0" applyFill="1" applyBorder="1" applyAlignment="1">
      <alignment horizontal="right" wrapText="1"/>
    </xf>
    <xf numFmtId="0" fontId="0" fillId="0" borderId="0" xfId="0" applyFill="1" applyBorder="1" applyAlignment="1">
      <alignment horizontal="right" wrapText="1"/>
    </xf>
    <xf numFmtId="0" fontId="0" fillId="0" borderId="0" xfId="0" applyBorder="1" applyAlignment="1">
      <alignment/>
    </xf>
    <xf numFmtId="0" fontId="0" fillId="0" borderId="13" xfId="0" applyBorder="1" applyAlignment="1">
      <alignment horizontal="right" wrapText="1"/>
    </xf>
    <xf numFmtId="0" fontId="0" fillId="0" borderId="14" xfId="0" applyBorder="1" applyAlignment="1">
      <alignment horizontal="right" wrapText="1"/>
    </xf>
    <xf numFmtId="0" fontId="0" fillId="0" borderId="0" xfId="0" applyBorder="1" applyAlignment="1">
      <alignment horizontal="right" wrapText="1"/>
    </xf>
    <xf numFmtId="1" fontId="20" fillId="22" borderId="11" xfId="0" applyNumberFormat="1" applyFont="1" applyFill="1" applyBorder="1" applyAlignment="1">
      <alignment/>
    </xf>
    <xf numFmtId="0" fontId="20" fillId="0" borderId="0" xfId="0" applyFont="1" applyAlignment="1">
      <alignment/>
    </xf>
    <xf numFmtId="0" fontId="20" fillId="24" borderId="12" xfId="0" applyFont="1" applyFill="1" applyBorder="1" applyAlignment="1">
      <alignment wrapText="1"/>
    </xf>
    <xf numFmtId="1" fontId="20" fillId="24" borderId="11" xfId="0" applyNumberFormat="1" applyFont="1" applyFill="1" applyBorder="1" applyAlignment="1">
      <alignment/>
    </xf>
    <xf numFmtId="1" fontId="20" fillId="24" borderId="17" xfId="0" applyNumberFormat="1" applyFont="1" applyFill="1" applyBorder="1" applyAlignment="1">
      <alignment/>
    </xf>
    <xf numFmtId="0" fontId="25" fillId="0" borderId="0" xfId="0" applyFont="1" applyAlignment="1">
      <alignment horizontal="left" readingOrder="1"/>
    </xf>
    <xf numFmtId="0" fontId="26" fillId="0" borderId="0" xfId="0" applyFont="1" applyAlignment="1">
      <alignment/>
    </xf>
    <xf numFmtId="0" fontId="27" fillId="0" borderId="0" xfId="0" applyFont="1" applyAlignment="1">
      <alignment/>
    </xf>
    <xf numFmtId="0" fontId="0" fillId="0" borderId="18" xfId="0" applyBorder="1" applyAlignment="1">
      <alignment/>
    </xf>
    <xf numFmtId="0" fontId="0" fillId="0" borderId="18" xfId="0" applyFont="1" applyBorder="1" applyAlignment="1">
      <alignment/>
    </xf>
    <xf numFmtId="0" fontId="0" fillId="0" borderId="0" xfId="0" applyFont="1" applyFill="1" applyBorder="1" applyAlignment="1">
      <alignment horizontal="right" vertical="center" wrapText="1"/>
    </xf>
    <xf numFmtId="0" fontId="0" fillId="0" borderId="0" xfId="0" applyFont="1" applyAlignment="1">
      <alignment/>
    </xf>
    <xf numFmtId="0" fontId="20" fillId="0" borderId="0" xfId="0" applyFont="1" applyFill="1" applyAlignment="1">
      <alignment/>
    </xf>
    <xf numFmtId="2" fontId="20" fillId="24" borderId="0" xfId="0" applyNumberFormat="1" applyFont="1" applyFill="1" applyAlignment="1">
      <alignment/>
    </xf>
    <xf numFmtId="0" fontId="0" fillId="25" borderId="0" xfId="0" applyFill="1" applyAlignment="1">
      <alignment/>
    </xf>
    <xf numFmtId="0" fontId="28" fillId="4" borderId="0" xfId="0" applyFont="1" applyFill="1" applyAlignment="1">
      <alignment/>
    </xf>
    <xf numFmtId="0" fontId="29" fillId="4" borderId="0" xfId="0" applyFont="1" applyFill="1" applyAlignment="1">
      <alignment/>
    </xf>
    <xf numFmtId="0" fontId="0" fillId="25" borderId="0" xfId="0" applyFill="1" applyBorder="1" applyAlignment="1">
      <alignment horizontal="right" vertical="center" wrapText="1"/>
    </xf>
    <xf numFmtId="0" fontId="0" fillId="25" borderId="14" xfId="0" applyFill="1" applyBorder="1" applyAlignment="1">
      <alignment/>
    </xf>
    <xf numFmtId="2" fontId="0" fillId="25" borderId="0" xfId="0" applyNumberFormat="1" applyFill="1" applyBorder="1" applyAlignment="1">
      <alignment/>
    </xf>
    <xf numFmtId="0" fontId="0" fillId="25" borderId="16" xfId="0" applyFill="1" applyBorder="1" applyAlignment="1">
      <alignment/>
    </xf>
    <xf numFmtId="0" fontId="0" fillId="25" borderId="0" xfId="0" applyFill="1" applyBorder="1" applyAlignment="1">
      <alignment wrapText="1"/>
    </xf>
    <xf numFmtId="3" fontId="0" fillId="25" borderId="0" xfId="0" applyNumberFormat="1" applyFill="1" applyBorder="1" applyAlignment="1">
      <alignment horizontal="right"/>
    </xf>
    <xf numFmtId="0" fontId="0" fillId="25" borderId="19" xfId="0" applyFill="1" applyBorder="1" applyAlignment="1">
      <alignment/>
    </xf>
    <xf numFmtId="0" fontId="0" fillId="25" borderId="10" xfId="0" applyFill="1" applyBorder="1" applyAlignment="1">
      <alignment/>
    </xf>
    <xf numFmtId="0" fontId="0" fillId="25" borderId="20" xfId="0" applyFill="1" applyBorder="1" applyAlignment="1">
      <alignment/>
    </xf>
    <xf numFmtId="0" fontId="0" fillId="25" borderId="0" xfId="0" applyFill="1" applyBorder="1" applyAlignment="1">
      <alignment/>
    </xf>
    <xf numFmtId="0" fontId="0" fillId="25" borderId="18" xfId="0" applyFill="1" applyBorder="1" applyAlignment="1">
      <alignment/>
    </xf>
    <xf numFmtId="0" fontId="27" fillId="4" borderId="0" xfId="0" applyFont="1" applyFill="1" applyAlignment="1">
      <alignment/>
    </xf>
    <xf numFmtId="0" fontId="20" fillId="25" borderId="0" xfId="0" applyFont="1" applyFill="1" applyAlignment="1">
      <alignment/>
    </xf>
    <xf numFmtId="0" fontId="0" fillId="25" borderId="0" xfId="0" applyFont="1" applyFill="1" applyAlignment="1">
      <alignment/>
    </xf>
    <xf numFmtId="0" fontId="0" fillId="25" borderId="0" xfId="0" applyFont="1" applyFill="1" applyBorder="1" applyAlignment="1">
      <alignment/>
    </xf>
    <xf numFmtId="0" fontId="0" fillId="25" borderId="0" xfId="0" applyFont="1" applyFill="1" applyBorder="1" applyAlignment="1" quotePrefix="1">
      <alignment horizontal="center" vertical="center"/>
    </xf>
    <xf numFmtId="0" fontId="31" fillId="25" borderId="0" xfId="0" applyFont="1" applyFill="1" applyAlignment="1">
      <alignment/>
    </xf>
    <xf numFmtId="2" fontId="20" fillId="24" borderId="0" xfId="0" applyNumberFormat="1" applyFont="1" applyFill="1" applyBorder="1" applyAlignment="1">
      <alignment/>
    </xf>
    <xf numFmtId="0" fontId="0" fillId="24" borderId="0" xfId="0" applyFont="1" applyFill="1" applyAlignment="1">
      <alignment/>
    </xf>
    <xf numFmtId="0" fontId="32" fillId="25" borderId="0" xfId="0" applyFont="1" applyFill="1" applyAlignment="1">
      <alignment/>
    </xf>
    <xf numFmtId="0" fontId="27" fillId="25" borderId="0" xfId="0" applyFont="1" applyFill="1" applyAlignment="1">
      <alignment/>
    </xf>
    <xf numFmtId="0" fontId="20" fillId="0" borderId="0" xfId="0" applyFont="1" applyFill="1" applyAlignment="1">
      <alignment/>
    </xf>
    <xf numFmtId="0" fontId="20" fillId="0" borderId="11" xfId="0" applyFont="1" applyBorder="1" applyAlignment="1">
      <alignment/>
    </xf>
    <xf numFmtId="0" fontId="20" fillId="0" borderId="21" xfId="0" applyFont="1" applyBorder="1" applyAlignment="1">
      <alignment/>
    </xf>
    <xf numFmtId="0" fontId="20" fillId="0" borderId="17" xfId="0" applyFont="1" applyBorder="1" applyAlignment="1">
      <alignment/>
    </xf>
    <xf numFmtId="0" fontId="33" fillId="0" borderId="13" xfId="0" applyFont="1" applyBorder="1" applyAlignment="1">
      <alignment/>
    </xf>
    <xf numFmtId="0" fontId="33" fillId="0" borderId="0"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0" xfId="0" applyFont="1" applyBorder="1" applyAlignment="1">
      <alignment/>
    </xf>
    <xf numFmtId="3" fontId="0" fillId="0" borderId="16" xfId="0" applyNumberFormat="1" applyFont="1" applyBorder="1" applyAlignment="1">
      <alignment/>
    </xf>
    <xf numFmtId="0" fontId="0" fillId="0" borderId="16" xfId="0" applyBorder="1" applyAlignment="1">
      <alignment/>
    </xf>
    <xf numFmtId="0" fontId="33" fillId="0" borderId="13" xfId="0" applyFont="1" applyFill="1" applyBorder="1" applyAlignment="1">
      <alignment/>
    </xf>
    <xf numFmtId="0" fontId="33" fillId="0" borderId="0" xfId="0" applyFont="1" applyFill="1" applyBorder="1" applyAlignment="1">
      <alignment/>
    </xf>
    <xf numFmtId="0" fontId="0" fillId="0" borderId="16" xfId="0" applyFill="1" applyBorder="1" applyAlignment="1">
      <alignment/>
    </xf>
    <xf numFmtId="0" fontId="0" fillId="0" borderId="0" xfId="0" applyFill="1" applyAlignment="1">
      <alignment/>
    </xf>
    <xf numFmtId="0" fontId="20" fillId="24" borderId="22" xfId="0" applyFont="1" applyFill="1" applyBorder="1" applyAlignment="1">
      <alignment/>
    </xf>
    <xf numFmtId="0" fontId="0" fillId="24" borderId="10" xfId="0" applyFill="1" applyBorder="1" applyAlignment="1">
      <alignment/>
    </xf>
    <xf numFmtId="2" fontId="20" fillId="24" borderId="20" xfId="0" applyNumberFormat="1" applyFont="1" applyFill="1" applyBorder="1" applyAlignment="1">
      <alignment/>
    </xf>
    <xf numFmtId="0" fontId="31" fillId="0" borderId="0" xfId="0" applyFont="1" applyAlignment="1">
      <alignment/>
    </xf>
    <xf numFmtId="0" fontId="20" fillId="24" borderId="0" xfId="0" applyFont="1" applyFill="1" applyAlignment="1">
      <alignment/>
    </xf>
    <xf numFmtId="0" fontId="34" fillId="4" borderId="0" xfId="0" applyFont="1" applyFill="1" applyAlignment="1">
      <alignment/>
    </xf>
    <xf numFmtId="0" fontId="35" fillId="0" borderId="0" xfId="0" applyFont="1" applyAlignment="1">
      <alignment/>
    </xf>
    <xf numFmtId="0" fontId="20" fillId="0" borderId="10" xfId="0" applyFont="1" applyBorder="1" applyAlignment="1">
      <alignment/>
    </xf>
    <xf numFmtId="1" fontId="0" fillId="0" borderId="0" xfId="0" applyNumberFormat="1" applyAlignment="1">
      <alignment/>
    </xf>
    <xf numFmtId="0" fontId="20" fillId="0" borderId="18" xfId="0" applyFont="1" applyBorder="1" applyAlignment="1">
      <alignment horizontal="left" vertical="center" wrapText="1"/>
    </xf>
    <xf numFmtId="0" fontId="20" fillId="4" borderId="0" xfId="0" applyFont="1" applyFill="1" applyAlignment="1">
      <alignment/>
    </xf>
    <xf numFmtId="0" fontId="27" fillId="4" borderId="0" xfId="0" applyFont="1" applyFill="1" applyAlignment="1">
      <alignment/>
    </xf>
    <xf numFmtId="0" fontId="36" fillId="0" borderId="12" xfId="0" applyFont="1" applyFill="1" applyBorder="1" applyAlignment="1">
      <alignment horizontal="left" wrapText="1"/>
    </xf>
    <xf numFmtId="0" fontId="36" fillId="0" borderId="21" xfId="0" applyFont="1" applyFill="1" applyBorder="1" applyAlignment="1">
      <alignment horizontal="center" wrapText="1"/>
    </xf>
    <xf numFmtId="0" fontId="36" fillId="0" borderId="17" xfId="0" applyFont="1" applyFill="1" applyBorder="1" applyAlignment="1">
      <alignment horizontal="center" wrapText="1"/>
    </xf>
    <xf numFmtId="0" fontId="36" fillId="0" borderId="12" xfId="0" applyFont="1" applyFill="1" applyBorder="1" applyAlignment="1">
      <alignment horizontal="center" wrapText="1"/>
    </xf>
    <xf numFmtId="0" fontId="36" fillId="0" borderId="11" xfId="0" applyFont="1" applyFill="1" applyBorder="1" applyAlignment="1">
      <alignment horizontal="center" wrapText="1"/>
    </xf>
    <xf numFmtId="0" fontId="20" fillId="0" borderId="15" xfId="0" applyFont="1" applyBorder="1" applyAlignment="1">
      <alignment/>
    </xf>
    <xf numFmtId="0" fontId="0" fillId="0" borderId="23" xfId="0" applyBorder="1" applyAlignment="1">
      <alignment/>
    </xf>
    <xf numFmtId="0" fontId="0" fillId="0" borderId="24" xfId="0" applyBorder="1" applyAlignment="1">
      <alignment/>
    </xf>
    <xf numFmtId="169" fontId="0" fillId="0" borderId="25" xfId="0" applyNumberFormat="1" applyBorder="1" applyAlignment="1">
      <alignment/>
    </xf>
    <xf numFmtId="1" fontId="0" fillId="0" borderId="23" xfId="0" applyNumberFormat="1" applyBorder="1" applyAlignment="1">
      <alignment/>
    </xf>
    <xf numFmtId="1" fontId="0" fillId="0" borderId="24" xfId="0" applyNumberFormat="1" applyBorder="1" applyAlignment="1">
      <alignment/>
    </xf>
    <xf numFmtId="1" fontId="0" fillId="0" borderId="25" xfId="0" applyNumberFormat="1" applyBorder="1" applyAlignment="1">
      <alignment/>
    </xf>
    <xf numFmtId="0" fontId="20" fillId="0" borderId="13" xfId="0" applyFont="1" applyBorder="1" applyAlignment="1">
      <alignment/>
    </xf>
    <xf numFmtId="169" fontId="0" fillId="0" borderId="14" xfId="0" applyNumberFormat="1" applyBorder="1" applyAlignment="1">
      <alignment/>
    </xf>
    <xf numFmtId="1" fontId="0" fillId="0" borderId="0" xfId="0" applyNumberFormat="1" applyBorder="1" applyAlignment="1">
      <alignment/>
    </xf>
    <xf numFmtId="1" fontId="0" fillId="0" borderId="16" xfId="0" applyNumberFormat="1" applyBorder="1" applyAlignment="1">
      <alignment/>
    </xf>
    <xf numFmtId="1" fontId="0" fillId="0" borderId="14" xfId="0" applyNumberFormat="1" applyBorder="1" applyAlignment="1">
      <alignment/>
    </xf>
    <xf numFmtId="0" fontId="20" fillId="0" borderId="22" xfId="0" applyFont="1" applyBorder="1" applyAlignment="1">
      <alignment/>
    </xf>
    <xf numFmtId="3" fontId="0" fillId="0" borderId="10" xfId="0" applyNumberFormat="1" applyBorder="1" applyAlignment="1">
      <alignment/>
    </xf>
    <xf numFmtId="0" fontId="0" fillId="0" borderId="20" xfId="0" applyBorder="1" applyAlignment="1">
      <alignment/>
    </xf>
    <xf numFmtId="169" fontId="0" fillId="0" borderId="19" xfId="0" applyNumberFormat="1" applyBorder="1" applyAlignment="1">
      <alignment/>
    </xf>
    <xf numFmtId="1" fontId="0" fillId="0" borderId="10" xfId="0" applyNumberFormat="1" applyBorder="1" applyAlignment="1">
      <alignment/>
    </xf>
    <xf numFmtId="1" fontId="0" fillId="0" borderId="20" xfId="0" applyNumberFormat="1" applyBorder="1" applyAlignment="1">
      <alignment/>
    </xf>
    <xf numFmtId="0" fontId="0" fillId="0" borderId="22" xfId="0" applyBorder="1" applyAlignment="1">
      <alignment/>
    </xf>
    <xf numFmtId="1" fontId="0" fillId="0" borderId="19" xfId="0" applyNumberFormat="1" applyBorder="1" applyAlignment="1">
      <alignment/>
    </xf>
    <xf numFmtId="1" fontId="20" fillId="24" borderId="19" xfId="0" applyNumberFormat="1" applyFont="1" applyFill="1" applyBorder="1" applyAlignment="1">
      <alignment/>
    </xf>
    <xf numFmtId="1" fontId="20" fillId="0" borderId="20" xfId="0" applyNumberFormat="1" applyFont="1" applyBorder="1" applyAlignment="1">
      <alignment/>
    </xf>
    <xf numFmtId="0" fontId="0" fillId="0" borderId="25" xfId="0" applyBorder="1" applyAlignment="1">
      <alignment/>
    </xf>
    <xf numFmtId="169" fontId="0" fillId="0" borderId="23" xfId="0" applyNumberFormat="1" applyBorder="1" applyAlignment="1">
      <alignment/>
    </xf>
    <xf numFmtId="169" fontId="0" fillId="0" borderId="0" xfId="0" applyNumberFormat="1" applyBorder="1" applyAlignment="1">
      <alignment/>
    </xf>
    <xf numFmtId="0" fontId="0" fillId="0" borderId="19" xfId="0" applyBorder="1" applyAlignment="1">
      <alignment/>
    </xf>
    <xf numFmtId="169" fontId="0" fillId="0" borderId="10" xfId="0" applyNumberFormat="1" applyBorder="1" applyAlignment="1">
      <alignment/>
    </xf>
    <xf numFmtId="3" fontId="0" fillId="0" borderId="20" xfId="0" applyNumberFormat="1" applyBorder="1" applyAlignment="1">
      <alignment/>
    </xf>
    <xf numFmtId="0" fontId="36" fillId="0" borderId="21" xfId="0" applyFont="1" applyFill="1" applyBorder="1" applyAlignment="1">
      <alignment horizontal="left" wrapText="1"/>
    </xf>
    <xf numFmtId="1" fontId="20" fillId="24" borderId="20" xfId="0" applyNumberFormat="1" applyFont="1" applyFill="1" applyBorder="1" applyAlignment="1">
      <alignment/>
    </xf>
    <xf numFmtId="0" fontId="0" fillId="0" borderId="21" xfId="0" applyBorder="1" applyAlignment="1">
      <alignment/>
    </xf>
    <xf numFmtId="1" fontId="0" fillId="0" borderId="21" xfId="0" applyNumberFormat="1" applyBorder="1" applyAlignment="1">
      <alignment/>
    </xf>
    <xf numFmtId="0" fontId="0" fillId="0" borderId="17" xfId="0" applyBorder="1" applyAlignment="1">
      <alignment/>
    </xf>
    <xf numFmtId="0" fontId="0" fillId="0" borderId="11" xfId="0" applyBorder="1" applyAlignment="1">
      <alignment/>
    </xf>
    <xf numFmtId="0" fontId="0" fillId="0" borderId="12" xfId="0" applyBorder="1" applyAlignment="1">
      <alignment/>
    </xf>
    <xf numFmtId="1" fontId="20" fillId="24" borderId="21" xfId="0" applyNumberFormat="1" applyFont="1" applyFill="1" applyBorder="1" applyAlignment="1">
      <alignment/>
    </xf>
    <xf numFmtId="0" fontId="36" fillId="0" borderId="0" xfId="0" applyFont="1" applyFill="1" applyBorder="1" applyAlignment="1">
      <alignment horizontal="center" wrapText="1"/>
    </xf>
    <xf numFmtId="0" fontId="20" fillId="0" borderId="25" xfId="0" applyFont="1" applyBorder="1" applyAlignment="1">
      <alignment/>
    </xf>
    <xf numFmtId="0" fontId="24" fillId="0" borderId="25" xfId="0" applyFont="1" applyFill="1" applyBorder="1" applyAlignment="1">
      <alignment horizontal="left" wrapText="1"/>
    </xf>
    <xf numFmtId="0" fontId="24" fillId="0" borderId="23" xfId="0" applyFont="1" applyFill="1" applyBorder="1" applyAlignment="1">
      <alignment horizontal="right" wrapText="1"/>
    </xf>
    <xf numFmtId="1" fontId="24" fillId="0" borderId="23" xfId="0" applyNumberFormat="1" applyFont="1" applyFill="1" applyBorder="1" applyAlignment="1">
      <alignment horizontal="right" wrapText="1"/>
    </xf>
    <xf numFmtId="0" fontId="24" fillId="0" borderId="24" xfId="0" applyFont="1" applyFill="1" applyBorder="1" applyAlignment="1">
      <alignment horizontal="right" wrapText="1"/>
    </xf>
    <xf numFmtId="0" fontId="20" fillId="0" borderId="14" xfId="0" applyFont="1" applyBorder="1" applyAlignment="1">
      <alignment/>
    </xf>
    <xf numFmtId="0" fontId="24" fillId="0" borderId="14" xfId="0" applyFont="1" applyFill="1" applyBorder="1" applyAlignment="1">
      <alignment horizontal="left" wrapText="1"/>
    </xf>
    <xf numFmtId="0" fontId="24" fillId="0" borderId="0" xfId="0" applyFont="1" applyFill="1" applyBorder="1" applyAlignment="1">
      <alignment horizontal="right" wrapText="1"/>
    </xf>
    <xf numFmtId="1" fontId="24" fillId="0" borderId="0" xfId="0" applyNumberFormat="1" applyFont="1" applyFill="1" applyBorder="1" applyAlignment="1">
      <alignment horizontal="right" wrapText="1"/>
    </xf>
    <xf numFmtId="0" fontId="24" fillId="0" borderId="16" xfId="0" applyFont="1" applyFill="1" applyBorder="1" applyAlignment="1">
      <alignment horizontal="right" wrapText="1"/>
    </xf>
    <xf numFmtId="0" fontId="20" fillId="0" borderId="19" xfId="0" applyFont="1" applyBorder="1" applyAlignment="1">
      <alignment/>
    </xf>
    <xf numFmtId="0" fontId="24" fillId="0" borderId="19" xfId="0" applyFont="1" applyFill="1" applyBorder="1" applyAlignment="1">
      <alignment horizontal="left" wrapText="1"/>
    </xf>
    <xf numFmtId="0" fontId="24" fillId="0" borderId="10" xfId="0" applyFont="1" applyFill="1" applyBorder="1" applyAlignment="1">
      <alignment horizontal="right" wrapText="1"/>
    </xf>
    <xf numFmtId="1" fontId="24" fillId="0" borderId="10" xfId="0" applyNumberFormat="1" applyFont="1" applyFill="1" applyBorder="1" applyAlignment="1">
      <alignment horizontal="right" wrapText="1"/>
    </xf>
    <xf numFmtId="3" fontId="24" fillId="0" borderId="10" xfId="0" applyNumberFormat="1" applyFont="1" applyFill="1" applyBorder="1" applyAlignment="1">
      <alignment horizontal="right" wrapText="1"/>
    </xf>
    <xf numFmtId="0" fontId="24" fillId="0" borderId="20" xfId="0" applyFont="1" applyFill="1" applyBorder="1" applyAlignment="1">
      <alignment horizontal="right" wrapText="1"/>
    </xf>
    <xf numFmtId="3" fontId="24" fillId="0" borderId="23" xfId="0" applyNumberFormat="1" applyFont="1" applyFill="1" applyBorder="1" applyAlignment="1">
      <alignment horizontal="right" wrapText="1"/>
    </xf>
    <xf numFmtId="0" fontId="20" fillId="0" borderId="12" xfId="0" applyFont="1" applyBorder="1" applyAlignment="1">
      <alignment/>
    </xf>
    <xf numFmtId="0" fontId="24" fillId="0" borderId="12" xfId="0" applyFont="1" applyFill="1" applyBorder="1" applyAlignment="1">
      <alignment horizontal="left" wrapText="1"/>
    </xf>
    <xf numFmtId="0" fontId="24" fillId="0" borderId="21" xfId="0" applyFont="1" applyFill="1" applyBorder="1" applyAlignment="1">
      <alignment horizontal="right" wrapText="1"/>
    </xf>
    <xf numFmtId="1" fontId="24" fillId="0" borderId="21" xfId="0" applyNumberFormat="1" applyFont="1" applyFill="1" applyBorder="1" applyAlignment="1">
      <alignment horizontal="right" wrapText="1"/>
    </xf>
    <xf numFmtId="3" fontId="24" fillId="0" borderId="21" xfId="0" applyNumberFormat="1" applyFont="1" applyFill="1" applyBorder="1" applyAlignment="1">
      <alignment horizontal="right" wrapText="1"/>
    </xf>
    <xf numFmtId="0" fontId="24" fillId="0" borderId="17" xfId="0" applyFont="1" applyFill="1" applyBorder="1" applyAlignment="1">
      <alignment horizontal="right" wrapText="1"/>
    </xf>
    <xf numFmtId="0" fontId="0" fillId="0" borderId="11" xfId="0" applyFont="1" applyFill="1" applyBorder="1" applyAlignment="1">
      <alignment/>
    </xf>
    <xf numFmtId="0" fontId="20" fillId="0" borderId="15" xfId="0" applyFont="1" applyFill="1" applyBorder="1" applyAlignment="1">
      <alignment/>
    </xf>
    <xf numFmtId="0" fontId="24" fillId="0" borderId="23" xfId="0" applyFont="1" applyFill="1" applyBorder="1" applyAlignment="1">
      <alignment horizontal="left" wrapText="1"/>
    </xf>
    <xf numFmtId="0" fontId="20" fillId="0" borderId="22" xfId="0" applyFont="1" applyFill="1" applyBorder="1" applyAlignment="1">
      <alignment/>
    </xf>
    <xf numFmtId="0" fontId="24" fillId="0" borderId="10" xfId="0" applyFont="1" applyFill="1" applyBorder="1" applyAlignment="1">
      <alignment horizontal="left" wrapText="1"/>
    </xf>
    <xf numFmtId="3" fontId="24" fillId="0" borderId="20" xfId="0" applyNumberFormat="1" applyFont="1" applyFill="1" applyBorder="1" applyAlignment="1">
      <alignment horizontal="right" wrapText="1"/>
    </xf>
    <xf numFmtId="0" fontId="20" fillId="0" borderId="11" xfId="0" applyFont="1" applyFill="1" applyBorder="1" applyAlignment="1">
      <alignment/>
    </xf>
    <xf numFmtId="0" fontId="24" fillId="0" borderId="21" xfId="0" applyFont="1" applyFill="1" applyBorder="1" applyAlignment="1">
      <alignment horizontal="left" wrapText="1"/>
    </xf>
    <xf numFmtId="3" fontId="24" fillId="0" borderId="17" xfId="0" applyNumberFormat="1" applyFont="1" applyFill="1" applyBorder="1" applyAlignment="1">
      <alignment horizontal="right" wrapText="1"/>
    </xf>
    <xf numFmtId="0" fontId="37"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0" fillId="0" borderId="21" xfId="0" applyFont="1" applyFill="1" applyBorder="1" applyAlignment="1">
      <alignment wrapText="1"/>
    </xf>
    <xf numFmtId="0" fontId="20" fillId="0" borderId="17" xfId="0" applyFont="1" applyFill="1" applyBorder="1" applyAlignment="1">
      <alignment wrapText="1"/>
    </xf>
    <xf numFmtId="0" fontId="36" fillId="0" borderId="13" xfId="0" applyFont="1" applyFill="1" applyBorder="1" applyAlignment="1">
      <alignment wrapText="1"/>
    </xf>
    <xf numFmtId="0" fontId="36" fillId="0" borderId="22" xfId="0" applyFont="1" applyFill="1" applyBorder="1" applyAlignment="1">
      <alignment wrapText="1"/>
    </xf>
    <xf numFmtId="0" fontId="38" fillId="7" borderId="0" xfId="0" applyFont="1" applyFill="1" applyAlignment="1">
      <alignment/>
    </xf>
    <xf numFmtId="0" fontId="33" fillId="7" borderId="0" xfId="0" applyFont="1" applyFill="1" applyAlignment="1">
      <alignment/>
    </xf>
    <xf numFmtId="0" fontId="33" fillId="0" borderId="0" xfId="0" applyFont="1" applyAlignment="1">
      <alignment/>
    </xf>
    <xf numFmtId="0" fontId="39" fillId="0" borderId="10" xfId="0" applyFont="1" applyBorder="1" applyAlignment="1">
      <alignment/>
    </xf>
    <xf numFmtId="2" fontId="0" fillId="0" borderId="0" xfId="0" applyNumberFormat="1" applyAlignment="1">
      <alignment/>
    </xf>
    <xf numFmtId="0" fontId="40" fillId="26" borderId="0" xfId="0" applyFont="1" applyFill="1" applyAlignment="1">
      <alignment/>
    </xf>
    <xf numFmtId="0" fontId="33" fillId="26" borderId="0" xfId="0" applyFont="1" applyFill="1" applyAlignment="1">
      <alignment/>
    </xf>
    <xf numFmtId="0" fontId="39" fillId="0" borderId="10" xfId="0" applyFont="1" applyBorder="1" applyAlignment="1">
      <alignment/>
    </xf>
    <xf numFmtId="0" fontId="38" fillId="27" borderId="0" xfId="0" applyFont="1" applyFill="1" applyAlignment="1">
      <alignment/>
    </xf>
    <xf numFmtId="0" fontId="33" fillId="27" borderId="0" xfId="0" applyFont="1" applyFill="1" applyAlignment="1">
      <alignment/>
    </xf>
    <xf numFmtId="0" fontId="41" fillId="0" borderId="10" xfId="0" applyFont="1" applyBorder="1" applyAlignment="1">
      <alignment/>
    </xf>
    <xf numFmtId="0" fontId="42" fillId="0" borderId="0" xfId="0" applyFont="1" applyAlignment="1">
      <alignment/>
    </xf>
    <xf numFmtId="0" fontId="43" fillId="0" borderId="10" xfId="0" applyFont="1" applyBorder="1" applyAlignment="1">
      <alignment/>
    </xf>
    <xf numFmtId="0" fontId="44" fillId="0" borderId="0" xfId="0" applyFont="1" applyAlignment="1">
      <alignment/>
    </xf>
    <xf numFmtId="1" fontId="39" fillId="0" borderId="0" xfId="0" applyNumberFormat="1" applyFont="1" applyAlignment="1">
      <alignment/>
    </xf>
    <xf numFmtId="1" fontId="31" fillId="0" borderId="0" xfId="0" applyNumberFormat="1" applyFont="1" applyAlignment="1">
      <alignment/>
    </xf>
    <xf numFmtId="1" fontId="44" fillId="0" borderId="0" xfId="0" applyNumberFormat="1" applyFont="1" applyAlignment="1">
      <alignment/>
    </xf>
    <xf numFmtId="0" fontId="41" fillId="0" borderId="0" xfId="0" applyFont="1" applyBorder="1" applyAlignment="1">
      <alignment/>
    </xf>
    <xf numFmtId="0" fontId="43" fillId="0" borderId="0" xfId="0" applyFont="1" applyBorder="1" applyAlignment="1">
      <alignment/>
    </xf>
    <xf numFmtId="0" fontId="39" fillId="0" borderId="0" xfId="0" applyFont="1" applyAlignment="1">
      <alignment/>
    </xf>
    <xf numFmtId="2" fontId="44" fillId="0" borderId="0" xfId="0" applyNumberFormat="1" applyFont="1" applyAlignment="1">
      <alignment/>
    </xf>
    <xf numFmtId="0" fontId="31" fillId="0" borderId="0" xfId="0" applyFont="1" applyAlignment="1">
      <alignment/>
    </xf>
    <xf numFmtId="0" fontId="38" fillId="4" borderId="0" xfId="0" applyFont="1" applyFill="1" applyAlignment="1">
      <alignment/>
    </xf>
    <xf numFmtId="0" fontId="33" fillId="4" borderId="0" xfId="0" applyFont="1" applyFill="1" applyAlignment="1">
      <alignment/>
    </xf>
    <xf numFmtId="9" fontId="0" fillId="0" borderId="0" xfId="0" applyNumberFormat="1" applyAlignment="1">
      <alignment/>
    </xf>
    <xf numFmtId="0" fontId="45" fillId="0" borderId="0" xfId="0" applyFont="1" applyAlignment="1">
      <alignment/>
    </xf>
    <xf numFmtId="0" fontId="27" fillId="0" borderId="0" xfId="0" applyFont="1" applyAlignment="1">
      <alignment/>
    </xf>
    <xf numFmtId="0" fontId="46" fillId="0" borderId="0" xfId="0" applyFont="1" applyAlignment="1">
      <alignment/>
    </xf>
    <xf numFmtId="0" fontId="39" fillId="0" borderId="0" xfId="0" applyFont="1" applyAlignment="1">
      <alignment/>
    </xf>
    <xf numFmtId="2" fontId="46" fillId="0" borderId="0" xfId="0" applyNumberFormat="1" applyFont="1" applyAlignment="1">
      <alignment/>
    </xf>
    <xf numFmtId="0" fontId="47" fillId="0" borderId="0" xfId="0" applyFont="1" applyAlignment="1">
      <alignment/>
    </xf>
    <xf numFmtId="2" fontId="47" fillId="0" borderId="0" xfId="0" applyNumberFormat="1" applyFont="1" applyAlignment="1">
      <alignment/>
    </xf>
    <xf numFmtId="0" fontId="45" fillId="0" borderId="0" xfId="0" applyFont="1" applyAlignment="1">
      <alignment/>
    </xf>
    <xf numFmtId="2" fontId="27" fillId="0" borderId="0" xfId="0" applyNumberFormat="1" applyFont="1" applyAlignment="1">
      <alignment/>
    </xf>
    <xf numFmtId="0" fontId="0" fillId="4" borderId="25" xfId="0" applyFill="1" applyBorder="1" applyAlignment="1">
      <alignment/>
    </xf>
    <xf numFmtId="0" fontId="0" fillId="4" borderId="23" xfId="0" applyFill="1" applyBorder="1" applyAlignment="1">
      <alignment/>
    </xf>
    <xf numFmtId="0" fontId="0" fillId="4" borderId="24" xfId="0" applyFill="1" applyBorder="1" applyAlignment="1">
      <alignment/>
    </xf>
    <xf numFmtId="0" fontId="26" fillId="4" borderId="0" xfId="0" applyFont="1" applyFill="1" applyAlignment="1">
      <alignment/>
    </xf>
    <xf numFmtId="0" fontId="27" fillId="4" borderId="0" xfId="0" applyFont="1" applyFill="1" applyAlignment="1">
      <alignment/>
    </xf>
    <xf numFmtId="0" fontId="0" fillId="4" borderId="19" xfId="0" applyFill="1" applyBorder="1" applyAlignment="1">
      <alignment/>
    </xf>
    <xf numFmtId="0" fontId="0" fillId="4" borderId="10" xfId="0" applyFill="1" applyBorder="1" applyAlignment="1">
      <alignment/>
    </xf>
    <xf numFmtId="0" fontId="0" fillId="4" borderId="20" xfId="0" applyFill="1" applyBorder="1" applyAlignment="1">
      <alignment/>
    </xf>
    <xf numFmtId="0" fontId="38" fillId="0" borderId="10" xfId="0" applyFont="1" applyBorder="1" applyAlignment="1">
      <alignment/>
    </xf>
    <xf numFmtId="0" fontId="48" fillId="0" borderId="0" xfId="0" applyFont="1" applyAlignment="1">
      <alignment/>
    </xf>
    <xf numFmtId="2" fontId="33" fillId="0" borderId="0" xfId="0" applyNumberFormat="1" applyFont="1" applyAlignment="1">
      <alignment/>
    </xf>
    <xf numFmtId="2" fontId="0" fillId="0" borderId="0" xfId="0" applyNumberFormat="1" applyFont="1" applyAlignment="1">
      <alignment/>
    </xf>
    <xf numFmtId="0" fontId="49" fillId="4" borderId="0" xfId="0" applyFont="1" applyFill="1" applyAlignment="1">
      <alignment/>
    </xf>
    <xf numFmtId="0" fontId="0" fillId="4" borderId="0" xfId="0" applyFont="1" applyFill="1" applyAlignment="1">
      <alignment/>
    </xf>
    <xf numFmtId="2" fontId="0" fillId="4" borderId="0" xfId="0" applyNumberFormat="1" applyFont="1" applyFill="1" applyAlignment="1">
      <alignment/>
    </xf>
    <xf numFmtId="0" fontId="50" fillId="4" borderId="0" xfId="0" applyFont="1" applyFill="1" applyAlignment="1">
      <alignment/>
    </xf>
    <xf numFmtId="0" fontId="25" fillId="4" borderId="0" xfId="0" applyFont="1" applyFill="1" applyAlignment="1">
      <alignment/>
    </xf>
    <xf numFmtId="0" fontId="52" fillId="25" borderId="0" xfId="0" applyFont="1" applyFill="1" applyAlignment="1">
      <alignment/>
    </xf>
    <xf numFmtId="0" fontId="53" fillId="25" borderId="25" xfId="0" applyFont="1" applyFill="1" applyBorder="1" applyAlignment="1">
      <alignment/>
    </xf>
    <xf numFmtId="0" fontId="53" fillId="25" borderId="23" xfId="0" applyFont="1" applyFill="1" applyBorder="1" applyAlignment="1">
      <alignment/>
    </xf>
    <xf numFmtId="0" fontId="0" fillId="25" borderId="24" xfId="0" applyFill="1" applyBorder="1" applyAlignment="1">
      <alignment/>
    </xf>
    <xf numFmtId="0" fontId="20" fillId="25" borderId="14" xfId="0" applyFont="1" applyFill="1" applyBorder="1" applyAlignment="1">
      <alignment/>
    </xf>
    <xf numFmtId="0" fontId="0" fillId="25" borderId="0" xfId="0" applyFont="1" applyFill="1" applyBorder="1" applyAlignment="1" quotePrefix="1">
      <alignment/>
    </xf>
    <xf numFmtId="0" fontId="27" fillId="25" borderId="0" xfId="0" applyFont="1" applyFill="1" applyAlignment="1">
      <alignment/>
    </xf>
    <xf numFmtId="0" fontId="44" fillId="25" borderId="19" xfId="0" applyFont="1" applyFill="1" applyBorder="1" applyAlignment="1">
      <alignment/>
    </xf>
    <xf numFmtId="0" fontId="0" fillId="25" borderId="10" xfId="0" applyFont="1" applyFill="1" applyBorder="1" applyAlignment="1" quotePrefix="1">
      <alignment/>
    </xf>
    <xf numFmtId="0" fontId="54" fillId="25" borderId="0" xfId="0" applyFont="1" applyFill="1" applyAlignment="1">
      <alignment/>
    </xf>
    <xf numFmtId="0" fontId="55" fillId="25" borderId="0" xfId="0" applyFont="1" applyFill="1" applyAlignment="1">
      <alignment/>
    </xf>
    <xf numFmtId="0" fontId="0" fillId="25" borderId="26" xfId="0" applyFill="1" applyBorder="1" applyAlignment="1">
      <alignment/>
    </xf>
    <xf numFmtId="0" fontId="0" fillId="25" borderId="0" xfId="0" applyFill="1" applyAlignment="1">
      <alignment horizontal="right"/>
    </xf>
    <xf numFmtId="0" fontId="27" fillId="25" borderId="0" xfId="0" applyFont="1" applyFill="1" applyAlignment="1" applyProtection="1">
      <alignment/>
      <protection locked="0"/>
    </xf>
    <xf numFmtId="2" fontId="27" fillId="25" borderId="26" xfId="0" applyNumberFormat="1" applyFont="1" applyFill="1" applyBorder="1" applyAlignment="1">
      <alignment/>
    </xf>
    <xf numFmtId="0" fontId="20" fillId="25" borderId="0" xfId="0" applyFont="1" applyFill="1" applyAlignment="1" applyProtection="1">
      <alignment/>
      <protection locked="0"/>
    </xf>
    <xf numFmtId="0" fontId="0" fillId="25" borderId="0" xfId="0" applyFont="1" applyFill="1" applyAlignment="1">
      <alignment horizontal="right"/>
    </xf>
    <xf numFmtId="0" fontId="44" fillId="25" borderId="0" xfId="0" applyFont="1" applyFill="1" applyAlignment="1">
      <alignment/>
    </xf>
    <xf numFmtId="2" fontId="44" fillId="25" borderId="0" xfId="0" applyNumberFormat="1" applyFont="1" applyFill="1" applyAlignment="1">
      <alignment/>
    </xf>
    <xf numFmtId="0" fontId="20" fillId="25" borderId="0" xfId="0" applyFont="1" applyFill="1" applyAlignment="1">
      <alignment horizontal="right"/>
    </xf>
    <xf numFmtId="0" fontId="0" fillId="25" borderId="0" xfId="0" applyFill="1" applyAlignment="1" applyProtection="1">
      <alignment/>
      <protection locked="0"/>
    </xf>
    <xf numFmtId="0" fontId="0" fillId="25" borderId="0" xfId="0" applyFont="1" applyFill="1" applyAlignment="1">
      <alignment horizontal="left"/>
    </xf>
    <xf numFmtId="0" fontId="0" fillId="24" borderId="0" xfId="0" applyFill="1" applyAlignment="1">
      <alignment/>
    </xf>
    <xf numFmtId="0" fontId="33" fillId="25" borderId="0" xfId="0" applyFont="1" applyFill="1" applyAlignment="1">
      <alignment/>
    </xf>
    <xf numFmtId="0" fontId="33" fillId="25" borderId="0" xfId="0" applyFont="1" applyFill="1" applyAlignment="1">
      <alignment horizontal="right"/>
    </xf>
    <xf numFmtId="0" fontId="45" fillId="25" borderId="0" xfId="0" applyFont="1" applyFill="1" applyAlignment="1" applyProtection="1">
      <alignment/>
      <protection locked="0"/>
    </xf>
    <xf numFmtId="0" fontId="39" fillId="25" borderId="0" xfId="0" applyFont="1" applyFill="1" applyAlignment="1" applyProtection="1">
      <alignment/>
      <protection locked="0"/>
    </xf>
    <xf numFmtId="2" fontId="44" fillId="25" borderId="0" xfId="0" applyNumberFormat="1" applyFont="1" applyFill="1" applyBorder="1" applyAlignment="1">
      <alignment/>
    </xf>
    <xf numFmtId="0" fontId="20" fillId="25" borderId="0" xfId="0" applyFont="1" applyFill="1" applyBorder="1" applyAlignment="1">
      <alignment horizontal="right"/>
    </xf>
    <xf numFmtId="0" fontId="20" fillId="25" borderId="0" xfId="0" applyFont="1" applyFill="1" applyBorder="1" applyAlignment="1">
      <alignment/>
    </xf>
    <xf numFmtId="0" fontId="20" fillId="25" borderId="25" xfId="0" applyFont="1" applyFill="1" applyBorder="1" applyAlignment="1">
      <alignment horizontal="right"/>
    </xf>
    <xf numFmtId="2" fontId="44" fillId="25" borderId="23" xfId="0" applyNumberFormat="1" applyFont="1" applyFill="1" applyBorder="1" applyAlignment="1">
      <alignment/>
    </xf>
    <xf numFmtId="0" fontId="20" fillId="25" borderId="23" xfId="0" applyFont="1" applyFill="1" applyBorder="1" applyAlignment="1">
      <alignment/>
    </xf>
    <xf numFmtId="0" fontId="0" fillId="25" borderId="23" xfId="0" applyFill="1" applyBorder="1" applyAlignment="1">
      <alignment/>
    </xf>
    <xf numFmtId="0" fontId="20" fillId="25" borderId="19" xfId="0" applyFont="1" applyFill="1" applyBorder="1" applyAlignment="1">
      <alignment horizontal="right"/>
    </xf>
    <xf numFmtId="2" fontId="44" fillId="25" borderId="10" xfId="0" applyNumberFormat="1" applyFont="1" applyFill="1" applyBorder="1" applyAlignment="1">
      <alignment/>
    </xf>
    <xf numFmtId="0" fontId="20" fillId="25" borderId="10" xfId="0" applyFont="1" applyFill="1" applyBorder="1" applyAlignment="1">
      <alignment/>
    </xf>
    <xf numFmtId="1" fontId="44" fillId="25" borderId="0" xfId="0" applyNumberFormat="1" applyFont="1" applyFill="1" applyAlignment="1">
      <alignment/>
    </xf>
    <xf numFmtId="1" fontId="44" fillId="25" borderId="0" xfId="0" applyNumberFormat="1" applyFont="1" applyFill="1" applyBorder="1" applyAlignment="1">
      <alignment/>
    </xf>
    <xf numFmtId="1" fontId="44" fillId="25" borderId="23" xfId="0" applyNumberFormat="1" applyFont="1" applyFill="1" applyBorder="1" applyAlignment="1">
      <alignment/>
    </xf>
    <xf numFmtId="1" fontId="44" fillId="25" borderId="10" xfId="0" applyNumberFormat="1" applyFont="1" applyFill="1" applyBorder="1" applyAlignment="1">
      <alignment/>
    </xf>
    <xf numFmtId="0" fontId="20" fillId="25" borderId="12" xfId="0" applyFont="1" applyFill="1" applyBorder="1" applyAlignment="1" applyProtection="1">
      <alignment/>
      <protection locked="0"/>
    </xf>
    <xf numFmtId="0" fontId="20" fillId="25" borderId="21" xfId="0" applyFont="1" applyFill="1" applyBorder="1" applyAlignment="1">
      <alignment/>
    </xf>
    <xf numFmtId="0" fontId="20" fillId="25" borderId="17" xfId="0" applyFont="1" applyFill="1" applyBorder="1" applyAlignment="1">
      <alignment/>
    </xf>
    <xf numFmtId="0" fontId="20" fillId="25" borderId="15" xfId="0" applyFont="1" applyFill="1" applyBorder="1" applyAlignment="1">
      <alignment horizontal="right"/>
    </xf>
    <xf numFmtId="0" fontId="20" fillId="25" borderId="20" xfId="0" applyFont="1" applyFill="1" applyBorder="1" applyAlignment="1">
      <alignment horizontal="right"/>
    </xf>
    <xf numFmtId="0" fontId="0" fillId="25" borderId="10" xfId="0" applyFont="1" applyFill="1" applyBorder="1" applyAlignment="1">
      <alignment/>
    </xf>
    <xf numFmtId="0" fontId="53" fillId="25" borderId="25" xfId="0" applyFont="1" applyFill="1" applyBorder="1" applyAlignment="1">
      <alignment horizontal="center"/>
    </xf>
    <xf numFmtId="0" fontId="53" fillId="25" borderId="23" xfId="0" applyFont="1" applyFill="1" applyBorder="1" applyAlignment="1">
      <alignment horizontal="center"/>
    </xf>
    <xf numFmtId="0" fontId="53" fillId="25" borderId="24" xfId="0" applyFont="1" applyFill="1" applyBorder="1" applyAlignment="1">
      <alignment horizontal="center"/>
    </xf>
    <xf numFmtId="2" fontId="20" fillId="25" borderId="0" xfId="0" applyNumberFormat="1" applyFont="1" applyFill="1" applyAlignment="1" applyProtection="1">
      <alignment/>
      <protection locked="0"/>
    </xf>
    <xf numFmtId="0" fontId="0" fillId="25" borderId="0" xfId="0" applyFont="1" applyFill="1" applyBorder="1" applyAlignment="1">
      <alignment horizontal="right"/>
    </xf>
    <xf numFmtId="2" fontId="20" fillId="25" borderId="0" xfId="0" applyNumberFormat="1" applyFont="1" applyFill="1" applyBorder="1" applyAlignment="1">
      <alignment/>
    </xf>
    <xf numFmtId="0" fontId="0" fillId="25" borderId="0" xfId="0" applyFont="1" applyFill="1" applyAlignment="1">
      <alignment horizontal="center"/>
    </xf>
    <xf numFmtId="0" fontId="0" fillId="25" borderId="27" xfId="0" applyFill="1" applyBorder="1" applyAlignment="1">
      <alignment/>
    </xf>
    <xf numFmtId="0" fontId="20" fillId="25" borderId="27" xfId="0" applyFont="1" applyFill="1" applyBorder="1" applyAlignment="1">
      <alignment horizontal="right"/>
    </xf>
    <xf numFmtId="0" fontId="0" fillId="25" borderId="28" xfId="0" applyFill="1" applyBorder="1" applyAlignment="1">
      <alignment/>
    </xf>
    <xf numFmtId="0" fontId="0" fillId="25" borderId="29" xfId="0" applyFill="1" applyBorder="1" applyAlignment="1">
      <alignment/>
    </xf>
    <xf numFmtId="0" fontId="20" fillId="25" borderId="29" xfId="0" applyFont="1" applyFill="1" applyBorder="1" applyAlignment="1">
      <alignment horizontal="right"/>
    </xf>
    <xf numFmtId="0" fontId="20" fillId="25" borderId="29" xfId="0" applyFont="1" applyFill="1" applyBorder="1" applyAlignment="1">
      <alignment/>
    </xf>
    <xf numFmtId="0" fontId="0" fillId="25" borderId="30" xfId="0" applyFill="1" applyBorder="1" applyAlignment="1">
      <alignment/>
    </xf>
    <xf numFmtId="0" fontId="0" fillId="25" borderId="31" xfId="0" applyFill="1" applyBorder="1" applyAlignment="1">
      <alignment/>
    </xf>
    <xf numFmtId="2" fontId="56" fillId="25" borderId="0" xfId="0" applyNumberFormat="1" applyFont="1" applyFill="1" applyBorder="1" applyAlignment="1">
      <alignment/>
    </xf>
    <xf numFmtId="0" fontId="21" fillId="25" borderId="0" xfId="0" applyFont="1" applyFill="1" applyBorder="1" applyAlignment="1">
      <alignment/>
    </xf>
    <xf numFmtId="0" fontId="0" fillId="25" borderId="32" xfId="0" applyFill="1" applyBorder="1" applyAlignment="1">
      <alignment/>
    </xf>
    <xf numFmtId="0" fontId="0" fillId="25" borderId="33" xfId="0" applyFill="1" applyBorder="1" applyAlignment="1">
      <alignment/>
    </xf>
    <xf numFmtId="0" fontId="0" fillId="25" borderId="27" xfId="0" applyFill="1" applyBorder="1" applyAlignment="1">
      <alignment horizontal="right"/>
    </xf>
    <xf numFmtId="0" fontId="21" fillId="25" borderId="27" xfId="0" applyFont="1" applyFill="1" applyBorder="1" applyAlignment="1">
      <alignment/>
    </xf>
    <xf numFmtId="0" fontId="0" fillId="25" borderId="34" xfId="0" applyFill="1" applyBorder="1" applyAlignment="1">
      <alignment/>
    </xf>
    <xf numFmtId="0" fontId="0" fillId="0" borderId="0" xfId="0" applyAlignment="1">
      <alignment horizontal="right"/>
    </xf>
    <xf numFmtId="0" fontId="20" fillId="4" borderId="0" xfId="0" applyFont="1" applyFill="1" applyAlignment="1">
      <alignment horizontal="right"/>
    </xf>
    <xf numFmtId="0" fontId="20" fillId="25" borderId="0" xfId="0" applyFont="1" applyFill="1" applyAlignment="1">
      <alignment/>
    </xf>
    <xf numFmtId="0" fontId="27" fillId="25" borderId="0" xfId="0" applyFont="1" applyFill="1" applyAlignment="1">
      <alignment horizontal="right"/>
    </xf>
    <xf numFmtId="179" fontId="20" fillId="25" borderId="0" xfId="0" applyNumberFormat="1" applyFont="1" applyFill="1" applyAlignment="1" applyProtection="1">
      <alignment/>
      <protection locked="0"/>
    </xf>
    <xf numFmtId="9" fontId="20" fillId="25" borderId="0" xfId="0" applyNumberFormat="1" applyFont="1" applyFill="1" applyAlignment="1" applyProtection="1">
      <alignment/>
      <protection locked="0"/>
    </xf>
    <xf numFmtId="9" fontId="20" fillId="25" borderId="0" xfId="0" applyNumberFormat="1" applyFont="1" applyFill="1" applyAlignment="1">
      <alignment/>
    </xf>
    <xf numFmtId="0" fontId="57" fillId="25" borderId="0" xfId="0" applyFont="1" applyFill="1" applyAlignment="1">
      <alignment/>
    </xf>
    <xf numFmtId="0" fontId="57" fillId="25" borderId="0" xfId="0" applyFont="1" applyFill="1" applyAlignment="1">
      <alignment horizontal="right"/>
    </xf>
    <xf numFmtId="179" fontId="58" fillId="25" borderId="0" xfId="0" applyNumberFormat="1" applyFont="1" applyFill="1" applyAlignment="1">
      <alignment/>
    </xf>
    <xf numFmtId="0" fontId="57" fillId="25" borderId="0" xfId="0" applyFont="1" applyFill="1" applyAlignment="1">
      <alignment wrapText="1"/>
    </xf>
    <xf numFmtId="9" fontId="58" fillId="25" borderId="0" xfId="0" applyNumberFormat="1" applyFont="1" applyFill="1" applyAlignment="1">
      <alignment/>
    </xf>
    <xf numFmtId="0" fontId="59" fillId="0" borderId="0" xfId="0" applyFont="1" applyAlignment="1">
      <alignment/>
    </xf>
    <xf numFmtId="0" fontId="57" fillId="0" borderId="0" xfId="0" applyFont="1" applyAlignment="1">
      <alignment/>
    </xf>
    <xf numFmtId="0" fontId="57" fillId="25" borderId="0" xfId="0" applyFont="1" applyFill="1" applyAlignment="1">
      <alignment horizontal="right" wrapText="1"/>
    </xf>
    <xf numFmtId="0" fontId="44" fillId="25" borderId="0" xfId="0" applyFont="1" applyFill="1" applyBorder="1" applyAlignment="1">
      <alignment/>
    </xf>
    <xf numFmtId="9" fontId="44" fillId="25" borderId="0" xfId="0" applyNumberFormat="1" applyFont="1" applyFill="1" applyAlignment="1">
      <alignment/>
    </xf>
    <xf numFmtId="1" fontId="60" fillId="25" borderId="0" xfId="0" applyNumberFormat="1" applyFont="1" applyFill="1" applyAlignment="1">
      <alignment/>
    </xf>
    <xf numFmtId="1" fontId="61" fillId="25" borderId="0" xfId="0" applyNumberFormat="1" applyFont="1" applyFill="1" applyAlignment="1" applyProtection="1">
      <alignment/>
      <protection locked="0"/>
    </xf>
    <xf numFmtId="0" fontId="0" fillId="25" borderId="0" xfId="0" applyFont="1" applyFill="1" applyBorder="1" applyAlignment="1">
      <alignment horizontal="center"/>
    </xf>
    <xf numFmtId="0" fontId="20" fillId="0" borderId="0" xfId="0" applyFont="1" applyAlignment="1">
      <alignment horizontal="center"/>
    </xf>
    <xf numFmtId="1" fontId="44" fillId="25" borderId="25" xfId="0" applyNumberFormat="1" applyFont="1" applyFill="1" applyBorder="1" applyAlignment="1">
      <alignment/>
    </xf>
    <xf numFmtId="0" fontId="0" fillId="25" borderId="23" xfId="0" applyFont="1" applyFill="1" applyBorder="1" applyAlignment="1">
      <alignment/>
    </xf>
    <xf numFmtId="1" fontId="44" fillId="25" borderId="19" xfId="0" applyNumberFormat="1" applyFont="1" applyFill="1" applyBorder="1" applyAlignment="1">
      <alignment/>
    </xf>
    <xf numFmtId="9" fontId="20" fillId="25" borderId="0" xfId="0" applyNumberFormat="1" applyFont="1" applyFill="1" applyAlignment="1" applyProtection="1">
      <alignment horizontal="right"/>
      <protection locked="0"/>
    </xf>
    <xf numFmtId="1" fontId="44" fillId="25" borderId="29" xfId="0" applyNumberFormat="1" applyFont="1" applyFill="1" applyBorder="1" applyAlignment="1">
      <alignment/>
    </xf>
    <xf numFmtId="1" fontId="56" fillId="25" borderId="0" xfId="0" applyNumberFormat="1" applyFont="1" applyFill="1" applyBorder="1" applyAlignment="1">
      <alignment/>
    </xf>
    <xf numFmtId="1" fontId="56" fillId="25" borderId="27" xfId="0" applyNumberFormat="1" applyFont="1" applyFill="1" applyBorder="1" applyAlignment="1">
      <alignment/>
    </xf>
    <xf numFmtId="0" fontId="20" fillId="0" borderId="26" xfId="0" applyFont="1" applyFill="1" applyBorder="1" applyAlignment="1">
      <alignment horizontal="center" wrapText="1"/>
    </xf>
    <xf numFmtId="0" fontId="20" fillId="25" borderId="0" xfId="0" applyFont="1" applyFill="1" applyAlignment="1">
      <alignment horizontal="center" wrapText="1"/>
    </xf>
    <xf numFmtId="0" fontId="20" fillId="25" borderId="26" xfId="0" applyFont="1" applyFill="1" applyBorder="1" applyAlignment="1">
      <alignment/>
    </xf>
    <xf numFmtId="0" fontId="12" fillId="25" borderId="0" xfId="53" applyFill="1" applyAlignment="1" applyProtection="1">
      <alignment/>
      <protection/>
    </xf>
    <xf numFmtId="0" fontId="0" fillId="25" borderId="0" xfId="0" applyFill="1" applyAlignment="1">
      <alignment horizontal="left" wrapText="1"/>
    </xf>
    <xf numFmtId="0" fontId="0" fillId="25" borderId="26" xfId="0" applyFill="1" applyBorder="1" applyAlignment="1">
      <alignment horizontal="left" wrapText="1"/>
    </xf>
    <xf numFmtId="0" fontId="0" fillId="25" borderId="12" xfId="0" applyFont="1" applyFill="1" applyBorder="1" applyAlignment="1">
      <alignment horizontal="right" wrapText="1"/>
    </xf>
    <xf numFmtId="0" fontId="0" fillId="25" borderId="21" xfId="0" applyFill="1" applyBorder="1" applyAlignment="1">
      <alignment/>
    </xf>
    <xf numFmtId="0" fontId="0" fillId="25" borderId="17" xfId="0" applyFill="1" applyBorder="1" applyAlignment="1">
      <alignment/>
    </xf>
    <xf numFmtId="0" fontId="0" fillId="25" borderId="0" xfId="0" applyFill="1" applyAlignment="1">
      <alignment horizontal="left"/>
    </xf>
    <xf numFmtId="0" fontId="0" fillId="25" borderId="26" xfId="0" applyFill="1" applyBorder="1" applyAlignment="1">
      <alignment horizontal="left"/>
    </xf>
    <xf numFmtId="0" fontId="0" fillId="25" borderId="0" xfId="0" applyFont="1" applyFill="1" applyBorder="1" applyAlignment="1">
      <alignment horizontal="right" wrapText="1"/>
    </xf>
    <xf numFmtId="0" fontId="27" fillId="25" borderId="26" xfId="0" applyFont="1" applyFill="1" applyBorder="1" applyAlignment="1">
      <alignment wrapText="1"/>
    </xf>
    <xf numFmtId="0" fontId="27" fillId="25" borderId="0" xfId="0" applyFont="1" applyFill="1" applyAlignment="1">
      <alignment wrapText="1"/>
    </xf>
    <xf numFmtId="0" fontId="0" fillId="0" borderId="26" xfId="0" applyBorder="1" applyAlignment="1">
      <alignment/>
    </xf>
    <xf numFmtId="0" fontId="0" fillId="25" borderId="0" xfId="0" applyFont="1" applyFill="1" applyAlignment="1" applyProtection="1">
      <alignment/>
      <protection locked="0"/>
    </xf>
    <xf numFmtId="0" fontId="59" fillId="25" borderId="0" xfId="0" applyFont="1" applyFill="1" applyAlignment="1">
      <alignment/>
    </xf>
    <xf numFmtId="0" fontId="31" fillId="25" borderId="27" xfId="0" applyFont="1" applyFill="1" applyBorder="1" applyAlignment="1">
      <alignment/>
    </xf>
    <xf numFmtId="0" fontId="31" fillId="25" borderId="0" xfId="0" applyFont="1" applyFill="1" applyBorder="1" applyAlignment="1">
      <alignment/>
    </xf>
    <xf numFmtId="0" fontId="20" fillId="25" borderId="35" xfId="0" applyFont="1" applyFill="1" applyBorder="1" applyAlignment="1">
      <alignment/>
    </xf>
    <xf numFmtId="0" fontId="20" fillId="25" borderId="30" xfId="0" applyFont="1" applyFill="1" applyBorder="1" applyAlignment="1">
      <alignment/>
    </xf>
    <xf numFmtId="0" fontId="44" fillId="25" borderId="29" xfId="0" applyFont="1" applyFill="1" applyBorder="1" applyAlignment="1">
      <alignment/>
    </xf>
    <xf numFmtId="0" fontId="21" fillId="25" borderId="30" xfId="0" applyFont="1" applyFill="1" applyBorder="1" applyAlignment="1">
      <alignment/>
    </xf>
    <xf numFmtId="0" fontId="21" fillId="25" borderId="32" xfId="0" applyFont="1" applyFill="1" applyBorder="1" applyAlignment="1">
      <alignment/>
    </xf>
    <xf numFmtId="0" fontId="21" fillId="25" borderId="0" xfId="0" applyFont="1" applyFill="1" applyAlignment="1">
      <alignment/>
    </xf>
    <xf numFmtId="0" fontId="21" fillId="25" borderId="26" xfId="0" applyFont="1" applyFill="1" applyBorder="1" applyAlignment="1">
      <alignment/>
    </xf>
    <xf numFmtId="0" fontId="21" fillId="0" borderId="0" xfId="0" applyFont="1" applyFill="1" applyAlignment="1">
      <alignment/>
    </xf>
    <xf numFmtId="0" fontId="20" fillId="25" borderId="32" xfId="0" applyFont="1" applyFill="1" applyBorder="1" applyAlignment="1">
      <alignment/>
    </xf>
    <xf numFmtId="0" fontId="21" fillId="25" borderId="31" xfId="0" applyFont="1" applyFill="1" applyBorder="1" applyAlignment="1">
      <alignment/>
    </xf>
    <xf numFmtId="0" fontId="27" fillId="25" borderId="27" xfId="0" applyFont="1" applyFill="1" applyBorder="1" applyAlignment="1">
      <alignment/>
    </xf>
    <xf numFmtId="0" fontId="52" fillId="0" borderId="0" xfId="0" applyFont="1" applyAlignment="1">
      <alignment/>
    </xf>
    <xf numFmtId="0" fontId="12" fillId="0" borderId="0" xfId="53" applyFont="1" applyAlignment="1" applyProtection="1">
      <alignment/>
      <protection/>
    </xf>
    <xf numFmtId="0" fontId="20" fillId="0" borderId="0" xfId="0" applyFont="1" applyBorder="1" applyAlignment="1">
      <alignment/>
    </xf>
    <xf numFmtId="0" fontId="20" fillId="24" borderId="0" xfId="0" applyFont="1" applyFill="1" applyAlignment="1">
      <alignment horizontal="center"/>
    </xf>
    <xf numFmtId="0" fontId="0" fillId="0" borderId="0" xfId="0" applyFont="1" applyAlignment="1">
      <alignment horizontal="center"/>
    </xf>
    <xf numFmtId="1" fontId="64" fillId="0" borderId="0" xfId="0" applyNumberFormat="1" applyFont="1" applyAlignment="1" applyProtection="1">
      <alignment/>
      <protection locked="0"/>
    </xf>
    <xf numFmtId="0" fontId="0" fillId="0" borderId="0" xfId="0" applyFont="1" applyAlignment="1">
      <alignment horizontal="left" wrapText="1"/>
    </xf>
    <xf numFmtId="1" fontId="31" fillId="0" borderId="0" xfId="0" applyNumberFormat="1" applyFont="1" applyAlignment="1">
      <alignment/>
    </xf>
    <xf numFmtId="1" fontId="0" fillId="0" borderId="0" xfId="0" applyNumberFormat="1" applyFont="1" applyAlignment="1" applyProtection="1">
      <alignment/>
      <protection locked="0"/>
    </xf>
    <xf numFmtId="1" fontId="44" fillId="0" borderId="0" xfId="0" applyNumberFormat="1" applyFont="1" applyFill="1" applyBorder="1" applyAlignment="1">
      <alignment/>
    </xf>
    <xf numFmtId="0" fontId="0" fillId="0" borderId="0" xfId="0" applyFont="1" applyAlignment="1">
      <alignment horizontal="left"/>
    </xf>
    <xf numFmtId="1" fontId="65" fillId="0" borderId="0" xfId="0" applyNumberFormat="1" applyFont="1" applyAlignment="1">
      <alignment/>
    </xf>
    <xf numFmtId="1" fontId="44" fillId="0" borderId="36" xfId="0" applyNumberFormat="1" applyFont="1" applyFill="1" applyBorder="1" applyAlignment="1">
      <alignment/>
    </xf>
    <xf numFmtId="0" fontId="0" fillId="0" borderId="0" xfId="0" applyFont="1" applyFill="1" applyBorder="1" applyAlignment="1">
      <alignment/>
    </xf>
    <xf numFmtId="0" fontId="64" fillId="0" borderId="0" xfId="0" applyFont="1" applyAlignment="1" applyProtection="1">
      <alignment/>
      <protection locked="0"/>
    </xf>
    <xf numFmtId="1" fontId="0" fillId="0" borderId="0" xfId="0" applyNumberFormat="1" applyFont="1" applyAlignment="1">
      <alignment/>
    </xf>
    <xf numFmtId="1" fontId="44" fillId="0" borderId="0" xfId="0" applyNumberFormat="1" applyFont="1" applyFill="1" applyAlignment="1">
      <alignment/>
    </xf>
    <xf numFmtId="2" fontId="64" fillId="0" borderId="0" xfId="0" applyNumberFormat="1" applyFont="1" applyAlignment="1" applyProtection="1">
      <alignment/>
      <protection locked="0"/>
    </xf>
    <xf numFmtId="0" fontId="0" fillId="0" borderId="0" xfId="0" applyFill="1" applyBorder="1" applyAlignment="1">
      <alignment/>
    </xf>
    <xf numFmtId="1" fontId="44" fillId="25" borderId="27" xfId="0" applyNumberFormat="1" applyFont="1" applyFill="1" applyBorder="1" applyAlignment="1">
      <alignment/>
    </xf>
    <xf numFmtId="0" fontId="12" fillId="0" borderId="0" xfId="53" applyAlignment="1" applyProtection="1">
      <alignment/>
      <protection/>
    </xf>
    <xf numFmtId="0" fontId="20" fillId="0" borderId="37" xfId="0" applyFont="1" applyFill="1" applyBorder="1" applyAlignment="1">
      <alignment/>
    </xf>
    <xf numFmtId="0" fontId="20" fillId="0" borderId="38" xfId="0" applyFont="1" applyFill="1" applyBorder="1" applyAlignment="1">
      <alignment/>
    </xf>
    <xf numFmtId="0" fontId="44" fillId="0" borderId="0" xfId="0" applyFont="1" applyBorder="1" applyAlignment="1">
      <alignment/>
    </xf>
    <xf numFmtId="0" fontId="66" fillId="28" borderId="11" xfId="0" applyFont="1" applyFill="1" applyBorder="1" applyAlignment="1">
      <alignment horizontal="center" wrapText="1"/>
    </xf>
    <xf numFmtId="0" fontId="0" fillId="0" borderId="0" xfId="0" applyFont="1" applyFill="1" applyAlignment="1">
      <alignment/>
    </xf>
    <xf numFmtId="0" fontId="0" fillId="0" borderId="0" xfId="0" applyFont="1" applyAlignment="1" applyProtection="1">
      <alignment/>
      <protection locked="0"/>
    </xf>
    <xf numFmtId="2" fontId="0" fillId="0" borderId="0" xfId="0" applyNumberFormat="1" applyFont="1" applyAlignment="1" applyProtection="1">
      <alignment/>
      <protection locked="0"/>
    </xf>
    <xf numFmtId="2" fontId="31" fillId="0" borderId="0" xfId="0" applyNumberFormat="1" applyFont="1" applyAlignment="1">
      <alignment/>
    </xf>
    <xf numFmtId="1" fontId="0" fillId="0" borderId="0" xfId="0" applyNumberFormat="1" applyFont="1" applyFill="1" applyBorder="1" applyAlignment="1">
      <alignment/>
    </xf>
    <xf numFmtId="0" fontId="67" fillId="0" borderId="0" xfId="53" applyFont="1" applyAlignment="1" applyProtection="1">
      <alignment/>
      <protection/>
    </xf>
    <xf numFmtId="0" fontId="68" fillId="0" borderId="0" xfId="53" applyFont="1" applyAlignment="1" applyProtection="1">
      <alignment/>
      <protection/>
    </xf>
    <xf numFmtId="0" fontId="31" fillId="0" borderId="0" xfId="0" applyFont="1" applyBorder="1" applyAlignment="1">
      <alignment/>
    </xf>
    <xf numFmtId="0" fontId="20" fillId="24" borderId="35" xfId="0" applyFont="1" applyFill="1" applyBorder="1" applyAlignment="1">
      <alignment/>
    </xf>
    <xf numFmtId="2" fontId="44" fillId="24" borderId="30" xfId="0" applyNumberFormat="1" applyFont="1" applyFill="1" applyBorder="1" applyAlignment="1">
      <alignment/>
    </xf>
    <xf numFmtId="2" fontId="44" fillId="24" borderId="28" xfId="0" applyNumberFormat="1" applyFont="1" applyFill="1" applyBorder="1" applyAlignment="1">
      <alignment/>
    </xf>
    <xf numFmtId="0" fontId="20" fillId="24" borderId="33" xfId="0" applyFont="1" applyFill="1" applyBorder="1" applyAlignment="1">
      <alignment horizontal="right"/>
    </xf>
    <xf numFmtId="0" fontId="20" fillId="24" borderId="34" xfId="0" applyFont="1" applyFill="1" applyBorder="1" applyAlignment="1">
      <alignment horizontal="right"/>
    </xf>
    <xf numFmtId="0" fontId="0" fillId="0" borderId="18" xfId="0" applyFill="1" applyBorder="1" applyAlignment="1">
      <alignment/>
    </xf>
    <xf numFmtId="0" fontId="0" fillId="25" borderId="39" xfId="0" applyFill="1" applyBorder="1" applyAlignment="1">
      <alignment/>
    </xf>
    <xf numFmtId="0" fontId="0" fillId="25" borderId="40" xfId="0" applyFill="1" applyBorder="1" applyAlignment="1">
      <alignment/>
    </xf>
    <xf numFmtId="0" fontId="0" fillId="25" borderId="41" xfId="0" applyFill="1" applyBorder="1" applyAlignment="1">
      <alignment/>
    </xf>
    <xf numFmtId="0" fontId="53" fillId="25" borderId="42" xfId="0" applyFont="1" applyFill="1" applyBorder="1" applyAlignment="1">
      <alignment/>
    </xf>
    <xf numFmtId="0" fontId="53" fillId="25" borderId="0" xfId="0" applyFont="1" applyFill="1" applyBorder="1" applyAlignment="1">
      <alignment/>
    </xf>
    <xf numFmtId="0" fontId="53" fillId="25" borderId="0" xfId="0" applyFont="1" applyFill="1" applyAlignment="1">
      <alignment/>
    </xf>
    <xf numFmtId="0" fontId="53" fillId="25" borderId="26" xfId="0" applyFont="1" applyFill="1" applyBorder="1" applyAlignment="1">
      <alignment/>
    </xf>
    <xf numFmtId="0" fontId="53" fillId="0" borderId="0" xfId="0" applyFont="1" applyAlignment="1">
      <alignment/>
    </xf>
    <xf numFmtId="0" fontId="70" fillId="25" borderId="0" xfId="0" applyFont="1" applyFill="1" applyBorder="1" applyAlignment="1">
      <alignment horizontal="center"/>
    </xf>
    <xf numFmtId="0" fontId="0" fillId="25" borderId="43" xfId="0" applyFont="1" applyFill="1" applyBorder="1" applyAlignment="1">
      <alignment/>
    </xf>
    <xf numFmtId="0" fontId="0" fillId="25" borderId="44" xfId="0" applyFill="1" applyBorder="1" applyAlignment="1">
      <alignment/>
    </xf>
    <xf numFmtId="0" fontId="27" fillId="25" borderId="25" xfId="0" applyFont="1" applyFill="1" applyBorder="1" applyAlignment="1">
      <alignment/>
    </xf>
    <xf numFmtId="0" fontId="27" fillId="25" borderId="23" xfId="0" applyFont="1" applyFill="1" applyBorder="1" applyAlignment="1">
      <alignment/>
    </xf>
    <xf numFmtId="0" fontId="27" fillId="25" borderId="24" xfId="0" applyFont="1" applyFill="1" applyBorder="1" applyAlignment="1">
      <alignment/>
    </xf>
    <xf numFmtId="0" fontId="27" fillId="25" borderId="14" xfId="0" applyFont="1" applyFill="1" applyBorder="1" applyAlignment="1">
      <alignment horizontal="right"/>
    </xf>
    <xf numFmtId="0" fontId="27" fillId="25" borderId="10" xfId="0" applyFont="1" applyFill="1" applyBorder="1" applyAlignment="1">
      <alignment/>
    </xf>
    <xf numFmtId="0" fontId="27" fillId="4" borderId="10" xfId="0" applyFont="1" applyFill="1" applyBorder="1" applyAlignment="1">
      <alignment/>
    </xf>
    <xf numFmtId="1" fontId="0" fillId="25" borderId="0" xfId="0" applyNumberFormat="1" applyFill="1" applyBorder="1" applyAlignment="1">
      <alignment/>
    </xf>
    <xf numFmtId="169" fontId="0" fillId="0" borderId="0" xfId="0" applyNumberFormat="1" applyAlignment="1">
      <alignment/>
    </xf>
    <xf numFmtId="1" fontId="0" fillId="25" borderId="10" xfId="0" applyNumberFormat="1" applyFill="1" applyBorder="1" applyAlignment="1">
      <alignment/>
    </xf>
    <xf numFmtId="0" fontId="27" fillId="25" borderId="14" xfId="0" applyFont="1" applyFill="1" applyBorder="1" applyAlignment="1">
      <alignment/>
    </xf>
    <xf numFmtId="0" fontId="27" fillId="25" borderId="20" xfId="0" applyFont="1" applyFill="1" applyBorder="1" applyAlignment="1">
      <alignment/>
    </xf>
    <xf numFmtId="169" fontId="0" fillId="25" borderId="14" xfId="0" applyNumberFormat="1" applyFill="1" applyBorder="1" applyAlignment="1">
      <alignment/>
    </xf>
    <xf numFmtId="169" fontId="0" fillId="25" borderId="16" xfId="0" applyNumberFormat="1" applyFill="1" applyBorder="1" applyAlignment="1">
      <alignment/>
    </xf>
    <xf numFmtId="0" fontId="0" fillId="25" borderId="45" xfId="0" applyFill="1" applyBorder="1" applyAlignment="1">
      <alignment/>
    </xf>
    <xf numFmtId="169" fontId="0" fillId="25" borderId="46" xfId="0" applyNumberFormat="1" applyFill="1" applyBorder="1" applyAlignment="1">
      <alignment/>
    </xf>
    <xf numFmtId="169" fontId="20" fillId="4" borderId="19" xfId="0" applyNumberFormat="1" applyFont="1" applyFill="1" applyBorder="1" applyAlignment="1">
      <alignment/>
    </xf>
    <xf numFmtId="1" fontId="20" fillId="25" borderId="19" xfId="0" applyNumberFormat="1" applyFont="1" applyFill="1" applyBorder="1" applyAlignment="1">
      <alignment/>
    </xf>
    <xf numFmtId="0" fontId="27" fillId="25" borderId="25" xfId="0" applyFont="1" applyFill="1" applyBorder="1" applyAlignment="1">
      <alignment horizontal="center"/>
    </xf>
    <xf numFmtId="0" fontId="27" fillId="25" borderId="24" xfId="0" applyFont="1" applyFill="1" applyBorder="1" applyAlignment="1">
      <alignment horizontal="center"/>
    </xf>
    <xf numFmtId="0" fontId="27" fillId="25" borderId="22" xfId="0" applyFont="1" applyFill="1" applyBorder="1" applyAlignment="1">
      <alignment horizontal="center" wrapText="1"/>
    </xf>
    <xf numFmtId="0" fontId="27" fillId="25" borderId="10" xfId="0" applyFont="1" applyFill="1" applyBorder="1" applyAlignment="1">
      <alignment horizontal="center" vertical="center"/>
    </xf>
    <xf numFmtId="0" fontId="53" fillId="4" borderId="10" xfId="0" applyFont="1" applyFill="1" applyBorder="1" applyAlignment="1">
      <alignment horizontal="center" vertical="center"/>
    </xf>
    <xf numFmtId="0" fontId="53" fillId="25" borderId="20" xfId="0" applyFont="1" applyFill="1" applyBorder="1" applyAlignment="1">
      <alignment horizontal="center" vertical="center"/>
    </xf>
    <xf numFmtId="0" fontId="53" fillId="25" borderId="19" xfId="0" applyFont="1" applyFill="1" applyBorder="1" applyAlignment="1">
      <alignment horizontal="center" vertical="center"/>
    </xf>
    <xf numFmtId="169" fontId="0" fillId="25" borderId="0" xfId="0" applyNumberFormat="1" applyFill="1" applyBorder="1" applyAlignment="1">
      <alignment/>
    </xf>
    <xf numFmtId="169" fontId="0" fillId="25" borderId="0" xfId="0" applyNumberFormat="1" applyFont="1" applyFill="1" applyBorder="1" applyAlignment="1" quotePrefix="1">
      <alignment horizontal="center"/>
    </xf>
    <xf numFmtId="169" fontId="20" fillId="25" borderId="16" xfId="0" applyNumberFormat="1" applyFont="1" applyFill="1" applyBorder="1" applyAlignment="1">
      <alignment/>
    </xf>
    <xf numFmtId="169" fontId="20" fillId="25" borderId="14" xfId="0" applyNumberFormat="1" applyFont="1" applyFill="1" applyBorder="1" applyAlignment="1">
      <alignment/>
    </xf>
    <xf numFmtId="0" fontId="0" fillId="25" borderId="14" xfId="0" applyFont="1" applyFill="1" applyBorder="1" applyAlignment="1">
      <alignment/>
    </xf>
    <xf numFmtId="0" fontId="0" fillId="25" borderId="16" xfId="0" applyFont="1" applyFill="1" applyBorder="1" applyAlignment="1">
      <alignment/>
    </xf>
    <xf numFmtId="0" fontId="0" fillId="25" borderId="45" xfId="0" applyFont="1" applyFill="1" applyBorder="1" applyAlignment="1">
      <alignment/>
    </xf>
    <xf numFmtId="0" fontId="0" fillId="25" borderId="47" xfId="0" applyFill="1" applyBorder="1" applyAlignment="1">
      <alignment/>
    </xf>
    <xf numFmtId="169" fontId="0" fillId="25" borderId="45" xfId="0" applyNumberFormat="1" applyFont="1" applyFill="1" applyBorder="1" applyAlignment="1" quotePrefix="1">
      <alignment horizontal="center"/>
    </xf>
    <xf numFmtId="169" fontId="20" fillId="25" borderId="47" xfId="0" applyNumberFormat="1" applyFont="1" applyFill="1" applyBorder="1" applyAlignment="1">
      <alignment/>
    </xf>
    <xf numFmtId="169" fontId="20" fillId="25" borderId="46" xfId="0" applyNumberFormat="1" applyFont="1" applyFill="1" applyBorder="1" applyAlignment="1">
      <alignment/>
    </xf>
    <xf numFmtId="0" fontId="20" fillId="25" borderId="16" xfId="0" applyFont="1" applyFill="1" applyBorder="1" applyAlignment="1">
      <alignment/>
    </xf>
    <xf numFmtId="169" fontId="20" fillId="0" borderId="16" xfId="0" applyNumberFormat="1" applyFont="1" applyFill="1" applyBorder="1" applyAlignment="1">
      <alignment/>
    </xf>
    <xf numFmtId="169" fontId="20" fillId="0" borderId="14" xfId="0" applyNumberFormat="1" applyFont="1" applyFill="1" applyBorder="1" applyAlignment="1">
      <alignment/>
    </xf>
    <xf numFmtId="1" fontId="20" fillId="0" borderId="21" xfId="0" applyNumberFormat="1" applyFont="1" applyFill="1" applyBorder="1" applyAlignment="1">
      <alignment/>
    </xf>
    <xf numFmtId="1" fontId="20" fillId="0" borderId="17" xfId="0" applyNumberFormat="1" applyFont="1" applyFill="1" applyBorder="1" applyAlignment="1">
      <alignment/>
    </xf>
    <xf numFmtId="0" fontId="72" fillId="0" borderId="11" xfId="0" applyFont="1" applyFill="1" applyBorder="1" applyAlignment="1">
      <alignment/>
    </xf>
    <xf numFmtId="0" fontId="73" fillId="0" borderId="21" xfId="0" applyFont="1" applyFill="1" applyBorder="1" applyAlignment="1">
      <alignment wrapText="1"/>
    </xf>
    <xf numFmtId="0" fontId="73" fillId="0" borderId="17" xfId="0" applyFont="1" applyFill="1" applyBorder="1" applyAlignment="1">
      <alignment wrapText="1"/>
    </xf>
    <xf numFmtId="0" fontId="74" fillId="0" borderId="13" xfId="0" applyFont="1" applyFill="1" applyBorder="1" applyAlignment="1">
      <alignment wrapText="1"/>
    </xf>
    <xf numFmtId="0" fontId="75" fillId="0" borderId="0" xfId="0" applyFont="1" applyFill="1" applyBorder="1" applyAlignment="1">
      <alignment horizontal="right" wrapText="1"/>
    </xf>
    <xf numFmtId="0" fontId="75" fillId="0" borderId="16" xfId="0" applyFont="1" applyFill="1" applyBorder="1" applyAlignment="1">
      <alignment horizontal="right" wrapText="1"/>
    </xf>
    <xf numFmtId="0" fontId="74" fillId="0" borderId="22" xfId="0" applyFont="1" applyFill="1" applyBorder="1" applyAlignment="1">
      <alignment wrapText="1"/>
    </xf>
    <xf numFmtId="0" fontId="75" fillId="0" borderId="10" xfId="0" applyFont="1" applyFill="1" applyBorder="1" applyAlignment="1">
      <alignment horizontal="right" wrapText="1"/>
    </xf>
    <xf numFmtId="0" fontId="75" fillId="0" borderId="20" xfId="0" applyFont="1" applyFill="1" applyBorder="1" applyAlignment="1">
      <alignment horizontal="right" wrapText="1"/>
    </xf>
    <xf numFmtId="0" fontId="73" fillId="0" borderId="11" xfId="0" applyFont="1" applyFill="1" applyBorder="1" applyAlignment="1">
      <alignment/>
    </xf>
    <xf numFmtId="169" fontId="73" fillId="0" borderId="21" xfId="0" applyNumberFormat="1" applyFont="1" applyFill="1" applyBorder="1" applyAlignment="1">
      <alignment/>
    </xf>
    <xf numFmtId="169" fontId="73" fillId="0" borderId="17" xfId="0" applyNumberFormat="1" applyFont="1" applyFill="1" applyBorder="1" applyAlignment="1">
      <alignment/>
    </xf>
    <xf numFmtId="0" fontId="66" fillId="29" borderId="0" xfId="0" applyFont="1" applyFill="1" applyAlignment="1">
      <alignment/>
    </xf>
    <xf numFmtId="0" fontId="66" fillId="29" borderId="10" xfId="0" applyFont="1" applyFill="1" applyBorder="1" applyAlignment="1">
      <alignment/>
    </xf>
    <xf numFmtId="0" fontId="69" fillId="29" borderId="10" xfId="0" applyFont="1" applyFill="1" applyBorder="1" applyAlignment="1">
      <alignment/>
    </xf>
    <xf numFmtId="0" fontId="66" fillId="30" borderId="0" xfId="0" applyFont="1" applyFill="1" applyAlignment="1">
      <alignment/>
    </xf>
    <xf numFmtId="0" fontId="66" fillId="30" borderId="10" xfId="0" applyFont="1" applyFill="1" applyBorder="1" applyAlignment="1">
      <alignment/>
    </xf>
    <xf numFmtId="0" fontId="0" fillId="22" borderId="0" xfId="0" applyFont="1" applyFill="1" applyAlignment="1">
      <alignment/>
    </xf>
    <xf numFmtId="0" fontId="0" fillId="22" borderId="10" xfId="0" applyFont="1" applyFill="1" applyBorder="1" applyAlignment="1">
      <alignment/>
    </xf>
    <xf numFmtId="0" fontId="20" fillId="22" borderId="0" xfId="0" applyFont="1" applyFill="1" applyAlignment="1">
      <alignment/>
    </xf>
    <xf numFmtId="0" fontId="20" fillId="22" borderId="12" xfId="0" applyFont="1" applyFill="1" applyBorder="1" applyAlignment="1">
      <alignment wrapText="1"/>
    </xf>
    <xf numFmtId="1" fontId="20" fillId="22" borderId="17" xfId="0" applyNumberFormat="1" applyFont="1" applyFill="1" applyBorder="1" applyAlignment="1">
      <alignment/>
    </xf>
    <xf numFmtId="0" fontId="0" fillId="0" borderId="10" xfId="0" applyFont="1" applyBorder="1" applyAlignment="1">
      <alignment/>
    </xf>
    <xf numFmtId="0" fontId="76" fillId="4" borderId="0" xfId="0" applyFont="1" applyFill="1" applyAlignment="1">
      <alignment/>
    </xf>
    <xf numFmtId="0" fontId="12" fillId="0" borderId="0" xfId="53" applyFont="1" applyBorder="1" applyAlignment="1" applyProtection="1">
      <alignment/>
      <protection/>
    </xf>
    <xf numFmtId="0" fontId="20" fillId="7" borderId="0" xfId="0" applyFont="1" applyFill="1" applyBorder="1" applyAlignment="1">
      <alignment/>
    </xf>
    <xf numFmtId="0" fontId="77" fillId="0" borderId="0" xfId="0" applyFont="1" applyAlignment="1">
      <alignment/>
    </xf>
    <xf numFmtId="2" fontId="77" fillId="0" borderId="0" xfId="0" applyNumberFormat="1" applyFont="1" applyAlignment="1">
      <alignment/>
    </xf>
    <xf numFmtId="0" fontId="66" fillId="31" borderId="0" xfId="0" applyFont="1" applyFill="1" applyBorder="1" applyAlignment="1">
      <alignment horizontal="center" wrapText="1"/>
    </xf>
    <xf numFmtId="0" fontId="66" fillId="31" borderId="0" xfId="0" applyFont="1" applyFill="1" applyBorder="1" applyAlignment="1">
      <alignment horizontal="left" wrapText="1"/>
    </xf>
    <xf numFmtId="0" fontId="0" fillId="22" borderId="0" xfId="0" applyFill="1" applyAlignment="1">
      <alignment/>
    </xf>
    <xf numFmtId="0" fontId="0" fillId="31" borderId="0" xfId="0" applyFill="1" applyBorder="1" applyAlignment="1">
      <alignment/>
    </xf>
    <xf numFmtId="0" fontId="66" fillId="32" borderId="0" xfId="0" applyFont="1" applyFill="1" applyBorder="1" applyAlignment="1">
      <alignment horizontal="center"/>
    </xf>
    <xf numFmtId="0" fontId="69" fillId="32" borderId="0" xfId="0" applyFont="1" applyFill="1" applyBorder="1" applyAlignment="1">
      <alignment/>
    </xf>
    <xf numFmtId="0" fontId="69" fillId="31" borderId="10" xfId="0" applyFont="1" applyFill="1" applyBorder="1" applyAlignment="1">
      <alignment horizontal="center"/>
    </xf>
    <xf numFmtId="0" fontId="0" fillId="7" borderId="10" xfId="0" applyFill="1" applyBorder="1" applyAlignment="1">
      <alignment/>
    </xf>
    <xf numFmtId="0" fontId="69" fillId="31" borderId="10" xfId="0" applyFont="1" applyFill="1" applyBorder="1" applyAlignment="1">
      <alignment horizontal="center" wrapText="1"/>
    </xf>
    <xf numFmtId="0" fontId="69" fillId="32" borderId="10" xfId="0" applyFont="1" applyFill="1" applyBorder="1" applyAlignment="1">
      <alignment horizontal="center"/>
    </xf>
    <xf numFmtId="0" fontId="78" fillId="0" borderId="0" xfId="0" applyFont="1" applyAlignment="1">
      <alignment/>
    </xf>
    <xf numFmtId="0" fontId="78" fillId="24" borderId="0" xfId="0" applyFont="1" applyFill="1" applyAlignment="1">
      <alignment/>
    </xf>
    <xf numFmtId="0" fontId="20" fillId="25" borderId="14" xfId="0" applyFont="1" applyFill="1" applyBorder="1" applyAlignment="1">
      <alignment horizontal="right"/>
    </xf>
    <xf numFmtId="0" fontId="20" fillId="25" borderId="16" xfId="0" applyFont="1" applyFill="1" applyBorder="1" applyAlignment="1">
      <alignment horizontal="right"/>
    </xf>
    <xf numFmtId="169" fontId="64" fillId="0" borderId="0" xfId="0" applyNumberFormat="1" applyFont="1" applyAlignment="1" applyProtection="1">
      <alignment/>
      <protection locked="0"/>
    </xf>
    <xf numFmtId="0" fontId="20" fillId="25" borderId="27" xfId="0" applyFont="1" applyFill="1" applyBorder="1" applyAlignment="1">
      <alignment/>
    </xf>
    <xf numFmtId="1" fontId="46" fillId="25" borderId="13" xfId="0" applyNumberFormat="1" applyFont="1" applyFill="1" applyBorder="1" applyAlignment="1">
      <alignment/>
    </xf>
    <xf numFmtId="1" fontId="46" fillId="25" borderId="48" xfId="0" applyNumberFormat="1" applyFont="1" applyFill="1" applyBorder="1" applyAlignment="1">
      <alignment/>
    </xf>
    <xf numFmtId="1" fontId="0" fillId="25" borderId="0" xfId="0" applyNumberFormat="1" applyFill="1" applyBorder="1" applyAlignment="1">
      <alignment horizontal="center"/>
    </xf>
    <xf numFmtId="1" fontId="20" fillId="4" borderId="0" xfId="0" applyNumberFormat="1" applyFont="1" applyFill="1" applyBorder="1" applyAlignment="1">
      <alignment horizontal="center"/>
    </xf>
    <xf numFmtId="1" fontId="0" fillId="25" borderId="0" xfId="0" applyNumberFormat="1" applyFont="1" applyFill="1" applyBorder="1" applyAlignment="1">
      <alignment horizontal="center"/>
    </xf>
    <xf numFmtId="1" fontId="0" fillId="25" borderId="45" xfId="0" applyNumberFormat="1" applyFill="1" applyBorder="1" applyAlignment="1">
      <alignment horizontal="center"/>
    </xf>
    <xf numFmtId="1" fontId="20" fillId="4" borderId="45" xfId="0" applyNumberFormat="1" applyFont="1" applyFill="1" applyBorder="1" applyAlignment="1">
      <alignment horizontal="center"/>
    </xf>
    <xf numFmtId="0" fontId="53" fillId="25" borderId="25" xfId="0" applyFont="1" applyFill="1" applyBorder="1" applyAlignment="1">
      <alignment/>
    </xf>
    <xf numFmtId="0" fontId="27" fillId="4" borderId="19" xfId="0" applyFont="1" applyFill="1" applyBorder="1" applyAlignment="1">
      <alignment horizontal="right"/>
    </xf>
    <xf numFmtId="1" fontId="0" fillId="25" borderId="0" xfId="0" applyNumberFormat="1" applyFont="1" applyFill="1" applyBorder="1" applyAlignment="1" quotePrefix="1">
      <alignment horizontal="center"/>
    </xf>
    <xf numFmtId="0" fontId="79" fillId="0" borderId="0" xfId="0" applyFont="1" applyAlignment="1">
      <alignment wrapText="1"/>
    </xf>
    <xf numFmtId="0" fontId="80" fillId="33" borderId="49" xfId="0" applyFont="1" applyFill="1" applyBorder="1" applyAlignment="1">
      <alignment horizontal="center" vertical="top" wrapText="1"/>
    </xf>
    <xf numFmtId="0" fontId="80" fillId="33" borderId="50" xfId="0" applyFont="1" applyFill="1" applyBorder="1" applyAlignment="1">
      <alignment horizontal="center" vertical="top" wrapText="1"/>
    </xf>
    <xf numFmtId="0" fontId="80" fillId="33" borderId="50" xfId="0" applyFont="1" applyFill="1" applyBorder="1" applyAlignment="1">
      <alignment horizontal="left" vertical="top"/>
    </xf>
    <xf numFmtId="3" fontId="0" fillId="25" borderId="50" xfId="0" applyNumberFormat="1" applyFont="1" applyFill="1" applyBorder="1" applyAlignment="1">
      <alignment horizontal="right" vertical="top"/>
    </xf>
    <xf numFmtId="0" fontId="0" fillId="25" borderId="50" xfId="0" applyFont="1" applyFill="1" applyBorder="1" applyAlignment="1">
      <alignment horizontal="right" vertical="top"/>
    </xf>
    <xf numFmtId="0" fontId="80" fillId="33" borderId="51" xfId="0" applyFont="1" applyFill="1" applyBorder="1" applyAlignment="1">
      <alignment horizontal="center" vertical="top" wrapText="1"/>
    </xf>
    <xf numFmtId="0" fontId="80" fillId="33" borderId="52" xfId="0" applyFont="1" applyFill="1" applyBorder="1" applyAlignment="1">
      <alignment horizontal="center" vertical="top" wrapText="1"/>
    </xf>
    <xf numFmtId="0" fontId="20" fillId="25" borderId="0" xfId="0" applyFont="1" applyFill="1" applyBorder="1" applyAlignment="1">
      <alignment vertical="center" wrapText="1"/>
    </xf>
    <xf numFmtId="0" fontId="30" fillId="25" borderId="0" xfId="0" applyFont="1" applyFill="1" applyBorder="1" applyAlignment="1">
      <alignment/>
    </xf>
    <xf numFmtId="0" fontId="0" fillId="25" borderId="11" xfId="0" applyFill="1" applyBorder="1" applyAlignment="1">
      <alignment/>
    </xf>
    <xf numFmtId="3" fontId="0" fillId="25" borderId="11" xfId="0" applyNumberFormat="1" applyFill="1" applyBorder="1" applyAlignment="1">
      <alignment/>
    </xf>
    <xf numFmtId="2" fontId="0" fillId="25" borderId="11" xfId="0" applyNumberFormat="1" applyFill="1" applyBorder="1" applyAlignment="1">
      <alignment/>
    </xf>
    <xf numFmtId="2" fontId="20" fillId="24" borderId="11" xfId="0" applyNumberFormat="1" applyFont="1" applyFill="1" applyBorder="1" applyAlignment="1">
      <alignment/>
    </xf>
    <xf numFmtId="0" fontId="22" fillId="25" borderId="0" xfId="0" applyFont="1" applyFill="1" applyAlignment="1">
      <alignment/>
    </xf>
    <xf numFmtId="0" fontId="51" fillId="0" borderId="0" xfId="0" applyFont="1" applyAlignment="1">
      <alignment/>
    </xf>
    <xf numFmtId="0" fontId="20" fillId="4" borderId="12" xfId="0" applyFont="1" applyFill="1" applyBorder="1" applyAlignment="1">
      <alignment/>
    </xf>
    <xf numFmtId="0" fontId="33" fillId="4" borderId="21" xfId="0" applyFont="1" applyFill="1" applyBorder="1" applyAlignment="1">
      <alignment/>
    </xf>
    <xf numFmtId="0" fontId="46" fillId="4" borderId="21" xfId="0" applyFont="1" applyFill="1" applyBorder="1" applyAlignment="1">
      <alignment/>
    </xf>
    <xf numFmtId="0" fontId="71" fillId="4" borderId="21" xfId="0" applyFont="1" applyFill="1" applyBorder="1" applyAlignment="1">
      <alignment/>
    </xf>
    <xf numFmtId="0" fontId="0" fillId="4" borderId="17" xfId="0" applyFill="1" applyBorder="1" applyAlignment="1">
      <alignment/>
    </xf>
    <xf numFmtId="0" fontId="0" fillId="4" borderId="14" xfId="0" applyFill="1" applyBorder="1" applyAlignment="1">
      <alignment/>
    </xf>
    <xf numFmtId="0" fontId="33" fillId="4" borderId="0" xfId="0" applyFont="1" applyFill="1" applyBorder="1" applyAlignment="1">
      <alignment/>
    </xf>
    <xf numFmtId="9" fontId="71" fillId="4" borderId="0" xfId="0" applyNumberFormat="1" applyFont="1" applyFill="1" applyBorder="1" applyAlignment="1">
      <alignment/>
    </xf>
    <xf numFmtId="0" fontId="71" fillId="4" borderId="0" xfId="0" applyFont="1" applyFill="1" applyBorder="1" applyAlignment="1">
      <alignment/>
    </xf>
    <xf numFmtId="0" fontId="0" fillId="4" borderId="16" xfId="0" applyFill="1" applyBorder="1" applyAlignment="1">
      <alignment/>
    </xf>
    <xf numFmtId="0" fontId="33" fillId="4" borderId="10" xfId="0" applyFont="1" applyFill="1" applyBorder="1" applyAlignment="1">
      <alignment/>
    </xf>
    <xf numFmtId="9" fontId="71" fillId="4" borderId="10" xfId="0" applyNumberFormat="1" applyFont="1" applyFill="1" applyBorder="1" applyAlignment="1">
      <alignment/>
    </xf>
    <xf numFmtId="0" fontId="71" fillId="4" borderId="10" xfId="0" applyFont="1" applyFill="1" applyBorder="1" applyAlignment="1">
      <alignment/>
    </xf>
    <xf numFmtId="0" fontId="20" fillId="4" borderId="21" xfId="0" applyFont="1" applyFill="1" applyBorder="1" applyAlignment="1">
      <alignment horizontal="center" wrapText="1"/>
    </xf>
    <xf numFmtId="2" fontId="0" fillId="4" borderId="0" xfId="0" applyNumberFormat="1" applyFont="1" applyFill="1" applyBorder="1" applyAlignment="1">
      <alignment horizontal="center"/>
    </xf>
    <xf numFmtId="2" fontId="0" fillId="4" borderId="10" xfId="0" applyNumberFormat="1" applyFont="1" applyFill="1" applyBorder="1" applyAlignment="1">
      <alignment horizontal="center"/>
    </xf>
    <xf numFmtId="9" fontId="46" fillId="4" borderId="0" xfId="0" applyNumberFormat="1" applyFont="1" applyFill="1" applyBorder="1" applyAlignment="1">
      <alignment/>
    </xf>
    <xf numFmtId="1" fontId="39" fillId="27" borderId="0" xfId="0" applyNumberFormat="1" applyFont="1" applyFill="1" applyAlignment="1">
      <alignment/>
    </xf>
    <xf numFmtId="0" fontId="28"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0" fontId="20" fillId="25" borderId="11" xfId="0" applyFont="1" applyFill="1" applyBorder="1" applyAlignment="1">
      <alignment/>
    </xf>
    <xf numFmtId="2" fontId="0" fillId="0" borderId="0" xfId="0" applyNumberFormat="1" applyFont="1" applyAlignment="1">
      <alignment/>
    </xf>
    <xf numFmtId="0" fontId="81" fillId="22" borderId="20" xfId="0" applyFont="1" applyFill="1" applyBorder="1" applyAlignment="1">
      <alignment/>
    </xf>
    <xf numFmtId="1" fontId="72" fillId="25" borderId="16" xfId="0" applyNumberFormat="1" applyFont="1" applyFill="1" applyBorder="1" applyAlignment="1">
      <alignment/>
    </xf>
    <xf numFmtId="1" fontId="72" fillId="25" borderId="20" xfId="0" applyNumberFormat="1" applyFont="1" applyFill="1" applyBorder="1" applyAlignment="1">
      <alignment/>
    </xf>
    <xf numFmtId="0" fontId="81" fillId="22" borderId="20" xfId="0" applyFont="1" applyFill="1" applyBorder="1" applyAlignment="1">
      <alignment horizontal="right"/>
    </xf>
    <xf numFmtId="169" fontId="72" fillId="25" borderId="16" xfId="0" applyNumberFormat="1" applyFont="1" applyFill="1" applyBorder="1" applyAlignment="1">
      <alignment/>
    </xf>
    <xf numFmtId="169" fontId="72" fillId="25" borderId="47" xfId="0" applyNumberFormat="1" applyFont="1" applyFill="1" applyBorder="1" applyAlignment="1">
      <alignment/>
    </xf>
    <xf numFmtId="169" fontId="73" fillId="22" borderId="19" xfId="0" applyNumberFormat="1" applyFont="1" applyFill="1" applyBorder="1" applyAlignment="1">
      <alignment/>
    </xf>
    <xf numFmtId="169" fontId="73" fillId="22" borderId="22" xfId="0" applyNumberFormat="1" applyFont="1" applyFill="1" applyBorder="1" applyAlignment="1">
      <alignment/>
    </xf>
    <xf numFmtId="0" fontId="81" fillId="25" borderId="10" xfId="0" applyFont="1" applyFill="1" applyBorder="1" applyAlignment="1">
      <alignment horizontal="center" vertical="center"/>
    </xf>
    <xf numFmtId="0" fontId="82" fillId="22" borderId="20" xfId="0" applyFont="1" applyFill="1" applyBorder="1" applyAlignment="1">
      <alignment horizontal="center" vertical="center"/>
    </xf>
    <xf numFmtId="1" fontId="72" fillId="25" borderId="0" xfId="0" applyNumberFormat="1" applyFont="1" applyFill="1" applyBorder="1" applyAlignment="1">
      <alignment/>
    </xf>
    <xf numFmtId="1" fontId="73" fillId="22" borderId="16" xfId="0" applyNumberFormat="1" applyFont="1" applyFill="1" applyBorder="1" applyAlignment="1">
      <alignment/>
    </xf>
    <xf numFmtId="169" fontId="72" fillId="25" borderId="45" xfId="0" applyNumberFormat="1" applyFont="1" applyFill="1" applyBorder="1" applyAlignment="1">
      <alignment/>
    </xf>
    <xf numFmtId="1" fontId="73" fillId="22" borderId="47" xfId="0" applyNumberFormat="1" applyFont="1" applyFill="1" applyBorder="1" applyAlignment="1">
      <alignment/>
    </xf>
    <xf numFmtId="1" fontId="73" fillId="22" borderId="0" xfId="0" applyNumberFormat="1" applyFont="1" applyFill="1" applyBorder="1" applyAlignment="1">
      <alignment/>
    </xf>
    <xf numFmtId="1" fontId="31" fillId="22" borderId="0" xfId="0" applyNumberFormat="1" applyFont="1" applyFill="1" applyBorder="1" applyAlignment="1">
      <alignment/>
    </xf>
    <xf numFmtId="0" fontId="27" fillId="25" borderId="0" xfId="0" applyFont="1" applyFill="1" applyBorder="1" applyAlignment="1">
      <alignment/>
    </xf>
    <xf numFmtId="0" fontId="27" fillId="0" borderId="10" xfId="0" applyFont="1" applyBorder="1" applyAlignment="1">
      <alignment/>
    </xf>
    <xf numFmtId="0" fontId="83" fillId="0" borderId="0" xfId="0" applyFont="1" applyAlignment="1" applyProtection="1">
      <alignment/>
      <protection locked="0"/>
    </xf>
    <xf numFmtId="0" fontId="73" fillId="24" borderId="0" xfId="0" applyFont="1" applyFill="1" applyAlignment="1">
      <alignment horizontal="center"/>
    </xf>
    <xf numFmtId="1" fontId="73" fillId="0" borderId="0" xfId="0" applyNumberFormat="1" applyFont="1" applyFill="1" applyBorder="1" applyAlignment="1">
      <alignment/>
    </xf>
    <xf numFmtId="1" fontId="73" fillId="0" borderId="53" xfId="0" applyNumberFormat="1" applyFont="1" applyFill="1" applyBorder="1" applyAlignment="1">
      <alignment/>
    </xf>
    <xf numFmtId="1" fontId="73" fillId="0" borderId="0" xfId="0" applyNumberFormat="1" applyFont="1" applyFill="1" applyAlignment="1">
      <alignment/>
    </xf>
    <xf numFmtId="0" fontId="72" fillId="0" borderId="0" xfId="0" applyFont="1" applyFill="1" applyBorder="1" applyAlignment="1">
      <alignment/>
    </xf>
    <xf numFmtId="169" fontId="44" fillId="25" borderId="23" xfId="0" applyNumberFormat="1" applyFont="1" applyFill="1" applyBorder="1" applyAlignment="1">
      <alignment/>
    </xf>
    <xf numFmtId="169" fontId="44" fillId="25" borderId="10" xfId="0" applyNumberFormat="1" applyFont="1" applyFill="1" applyBorder="1" applyAlignment="1">
      <alignment/>
    </xf>
    <xf numFmtId="0" fontId="71" fillId="0" borderId="0" xfId="0" applyFont="1" applyAlignment="1">
      <alignment/>
    </xf>
    <xf numFmtId="1" fontId="64" fillId="0" borderId="0" xfId="0" applyNumberFormat="1" applyFont="1" applyAlignment="1">
      <alignment/>
    </xf>
    <xf numFmtId="169" fontId="64" fillId="0" borderId="0" xfId="0" applyNumberFormat="1" applyFont="1" applyAlignment="1">
      <alignment/>
    </xf>
    <xf numFmtId="2" fontId="64" fillId="0" borderId="0" xfId="0" applyNumberFormat="1" applyFont="1" applyAlignment="1">
      <alignment/>
    </xf>
    <xf numFmtId="0" fontId="64" fillId="0" borderId="0" xfId="0" applyFont="1" applyAlignment="1">
      <alignment/>
    </xf>
    <xf numFmtId="0" fontId="20" fillId="25" borderId="45" xfId="0" applyFont="1" applyFill="1" applyBorder="1" applyAlignment="1">
      <alignment/>
    </xf>
    <xf numFmtId="0" fontId="0" fillId="25" borderId="54" xfId="0" applyFill="1" applyBorder="1" applyAlignment="1">
      <alignment/>
    </xf>
    <xf numFmtId="0" fontId="81" fillId="25" borderId="23" xfId="0" applyFont="1" applyFill="1" applyBorder="1" applyAlignment="1">
      <alignment/>
    </xf>
    <xf numFmtId="0" fontId="81" fillId="25" borderId="24" xfId="0" applyFont="1" applyFill="1" applyBorder="1" applyAlignment="1">
      <alignment/>
    </xf>
    <xf numFmtId="0" fontId="72" fillId="0" borderId="0" xfId="0" applyFont="1" applyFill="1" applyAlignment="1">
      <alignment/>
    </xf>
    <xf numFmtId="2" fontId="0" fillId="0" borderId="0" xfId="0" applyNumberFormat="1" applyFont="1" applyFill="1" applyBorder="1" applyAlignment="1" applyProtection="1">
      <alignment/>
      <protection locked="0"/>
    </xf>
    <xf numFmtId="0" fontId="0" fillId="8" borderId="0" xfId="0" applyFill="1" applyAlignment="1">
      <alignment/>
    </xf>
    <xf numFmtId="1" fontId="70" fillId="25" borderId="0" xfId="0" applyNumberFormat="1" applyFont="1" applyFill="1" applyBorder="1" applyAlignment="1">
      <alignment/>
    </xf>
    <xf numFmtId="0" fontId="84" fillId="25" borderId="0" xfId="0" applyFont="1" applyFill="1" applyBorder="1" applyAlignment="1">
      <alignment/>
    </xf>
    <xf numFmtId="0" fontId="84" fillId="25" borderId="0" xfId="0" applyFont="1" applyFill="1" applyBorder="1" applyAlignment="1">
      <alignment horizontal="left"/>
    </xf>
    <xf numFmtId="0" fontId="70" fillId="25" borderId="55" xfId="0" applyFont="1" applyFill="1" applyBorder="1" applyAlignment="1" applyProtection="1">
      <alignment horizontal="center"/>
      <protection locked="0"/>
    </xf>
    <xf numFmtId="0" fontId="85" fillId="20" borderId="15" xfId="0" applyFont="1" applyFill="1" applyBorder="1" applyAlignment="1">
      <alignment/>
    </xf>
    <xf numFmtId="0" fontId="85" fillId="25" borderId="15" xfId="0" applyFont="1" applyFill="1" applyBorder="1" applyAlignment="1">
      <alignment/>
    </xf>
    <xf numFmtId="0" fontId="50" fillId="25" borderId="13" xfId="0" applyFont="1" applyFill="1" applyBorder="1" applyAlignment="1">
      <alignment/>
    </xf>
    <xf numFmtId="0" fontId="86" fillId="25" borderId="22" xfId="0" applyFont="1" applyFill="1" applyBorder="1" applyAlignment="1">
      <alignment/>
    </xf>
    <xf numFmtId="0" fontId="85" fillId="20" borderId="24" xfId="0" applyFont="1" applyFill="1" applyBorder="1" applyAlignment="1">
      <alignment/>
    </xf>
    <xf numFmtId="0" fontId="50" fillId="20" borderId="16" xfId="0" applyFont="1" applyFill="1" applyBorder="1" applyAlignment="1">
      <alignment/>
    </xf>
    <xf numFmtId="0" fontId="50" fillId="20" borderId="13" xfId="0" applyFont="1" applyFill="1" applyBorder="1" applyAlignment="1">
      <alignment/>
    </xf>
    <xf numFmtId="0" fontId="86" fillId="20" borderId="22" xfId="0" applyFont="1" applyFill="1" applyBorder="1" applyAlignment="1">
      <alignment/>
    </xf>
    <xf numFmtId="1" fontId="84" fillId="4" borderId="0" xfId="0" applyNumberFormat="1" applyFont="1" applyFill="1" applyAlignment="1">
      <alignment/>
    </xf>
    <xf numFmtId="1" fontId="84" fillId="22" borderId="0" xfId="0" applyNumberFormat="1" applyFont="1" applyFill="1" applyBorder="1" applyAlignment="1">
      <alignment/>
    </xf>
    <xf numFmtId="1" fontId="84" fillId="4" borderId="0" xfId="0" applyNumberFormat="1" applyFont="1" applyFill="1" applyBorder="1" applyAlignment="1">
      <alignment/>
    </xf>
    <xf numFmtId="186" fontId="0" fillId="0" borderId="0" xfId="0" applyNumberFormat="1" applyAlignment="1">
      <alignment/>
    </xf>
    <xf numFmtId="0" fontId="48" fillId="0" borderId="0" xfId="0" applyFont="1" applyBorder="1" applyAlignment="1">
      <alignment horizontal="center"/>
    </xf>
    <xf numFmtId="0" fontId="0" fillId="0" borderId="0" xfId="0" applyAlignment="1">
      <alignment horizontal="center"/>
    </xf>
    <xf numFmtId="0" fontId="48" fillId="27" borderId="56" xfId="0" applyFont="1" applyFill="1" applyBorder="1" applyAlignment="1">
      <alignment horizontal="center"/>
    </xf>
    <xf numFmtId="0" fontId="48" fillId="27" borderId="35" xfId="0" applyFont="1" applyFill="1" applyBorder="1" applyAlignment="1">
      <alignment horizontal="center"/>
    </xf>
    <xf numFmtId="0" fontId="0" fillId="27" borderId="57" xfId="0" applyFill="1" applyBorder="1" applyAlignment="1">
      <alignment/>
    </xf>
    <xf numFmtId="1" fontId="38" fillId="22" borderId="35" xfId="0" applyNumberFormat="1" applyFont="1" applyFill="1" applyBorder="1" applyAlignment="1">
      <alignment horizontal="center"/>
    </xf>
    <xf numFmtId="1" fontId="20" fillId="22" borderId="57" xfId="0" applyNumberFormat="1" applyFont="1" applyFill="1" applyBorder="1" applyAlignment="1">
      <alignment/>
    </xf>
    <xf numFmtId="0" fontId="20" fillId="20" borderId="11" xfId="0" applyFont="1" applyFill="1" applyBorder="1" applyAlignment="1">
      <alignment/>
    </xf>
    <xf numFmtId="0" fontId="20" fillId="20" borderId="15" xfId="0" applyFont="1" applyFill="1" applyBorder="1" applyAlignment="1">
      <alignment/>
    </xf>
    <xf numFmtId="0" fontId="0" fillId="0" borderId="0" xfId="0" applyFont="1" applyAlignment="1">
      <alignment/>
    </xf>
    <xf numFmtId="0" fontId="0" fillId="0" borderId="58" xfId="0" applyBorder="1" applyAlignment="1">
      <alignment/>
    </xf>
    <xf numFmtId="169" fontId="44" fillId="25" borderId="0" xfId="0" applyNumberFormat="1" applyFont="1" applyFill="1" applyAlignment="1">
      <alignment/>
    </xf>
    <xf numFmtId="2" fontId="0" fillId="0" borderId="0" xfId="0" applyNumberFormat="1" applyFill="1" applyAlignment="1">
      <alignment/>
    </xf>
    <xf numFmtId="0" fontId="35" fillId="25" borderId="28" xfId="0" applyFont="1" applyFill="1" applyBorder="1" applyAlignment="1">
      <alignment/>
    </xf>
    <xf numFmtId="0" fontId="20" fillId="25" borderId="59" xfId="0" applyFont="1" applyFill="1" applyBorder="1" applyAlignment="1">
      <alignment/>
    </xf>
    <xf numFmtId="0" fontId="20" fillId="25" borderId="60" xfId="0" applyFont="1" applyFill="1" applyBorder="1" applyAlignment="1">
      <alignment/>
    </xf>
    <xf numFmtId="1" fontId="0" fillId="25" borderId="32" xfId="0" applyNumberFormat="1" applyFill="1" applyBorder="1" applyAlignment="1">
      <alignment/>
    </xf>
    <xf numFmtId="1" fontId="0" fillId="25" borderId="34" xfId="0" applyNumberFormat="1" applyFill="1" applyBorder="1" applyAlignment="1">
      <alignment/>
    </xf>
    <xf numFmtId="0" fontId="0" fillId="24" borderId="11" xfId="0" applyFill="1" applyBorder="1" applyAlignment="1">
      <alignment/>
    </xf>
    <xf numFmtId="0" fontId="20" fillId="22" borderId="15" xfId="0" applyFont="1" applyFill="1" applyBorder="1" applyAlignment="1">
      <alignment horizontal="center" wrapText="1"/>
    </xf>
    <xf numFmtId="2" fontId="31" fillId="0" borderId="0" xfId="0" applyNumberFormat="1" applyFont="1" applyAlignment="1" applyProtection="1">
      <alignment/>
      <protection locked="0"/>
    </xf>
    <xf numFmtId="1" fontId="64" fillId="8" borderId="0" xfId="0" applyNumberFormat="1" applyFont="1" applyFill="1" applyAlignment="1" applyProtection="1">
      <alignment/>
      <protection locked="0"/>
    </xf>
    <xf numFmtId="0" fontId="0" fillId="8" borderId="0" xfId="0" applyFont="1" applyFill="1" applyBorder="1" applyAlignment="1">
      <alignment/>
    </xf>
    <xf numFmtId="1" fontId="31" fillId="8" borderId="0" xfId="0" applyNumberFormat="1" applyFont="1" applyFill="1" applyAlignment="1">
      <alignment/>
    </xf>
    <xf numFmtId="1" fontId="0" fillId="8" borderId="0" xfId="0" applyNumberFormat="1" applyFont="1" applyFill="1" applyAlignment="1" applyProtection="1">
      <alignment/>
      <protection locked="0"/>
    </xf>
    <xf numFmtId="1" fontId="44" fillId="8" borderId="0" xfId="0" applyNumberFormat="1" applyFont="1" applyFill="1" applyBorder="1" applyAlignment="1">
      <alignment/>
    </xf>
    <xf numFmtId="1" fontId="73" fillId="8" borderId="0" xfId="0" applyNumberFormat="1" applyFont="1" applyFill="1" applyBorder="1" applyAlignment="1">
      <alignment/>
    </xf>
    <xf numFmtId="0" fontId="0" fillId="8" borderId="0" xfId="0" applyFont="1" applyFill="1" applyAlignment="1">
      <alignment/>
    </xf>
    <xf numFmtId="1" fontId="44" fillId="8" borderId="36" xfId="0" applyNumberFormat="1" applyFont="1" applyFill="1" applyBorder="1" applyAlignment="1">
      <alignment/>
    </xf>
    <xf numFmtId="1" fontId="73" fillId="8" borderId="53" xfId="0" applyNumberFormat="1" applyFont="1" applyFill="1" applyBorder="1" applyAlignment="1">
      <alignment/>
    </xf>
    <xf numFmtId="1" fontId="64" fillId="8" borderId="0" xfId="0" applyNumberFormat="1" applyFont="1" applyFill="1" applyAlignment="1">
      <alignment/>
    </xf>
    <xf numFmtId="0" fontId="0" fillId="8" borderId="0" xfId="0" applyFont="1" applyFill="1" applyAlignment="1">
      <alignment horizontal="left" wrapText="1"/>
    </xf>
    <xf numFmtId="1" fontId="0" fillId="8" borderId="0" xfId="0" applyNumberFormat="1" applyFill="1" applyAlignment="1">
      <alignment/>
    </xf>
    <xf numFmtId="2" fontId="64" fillId="8" borderId="0" xfId="0" applyNumberFormat="1" applyFont="1" applyFill="1" applyAlignment="1">
      <alignment/>
    </xf>
    <xf numFmtId="0" fontId="0" fillId="8" borderId="0" xfId="0" applyFont="1" applyFill="1" applyAlignment="1">
      <alignment horizontal="left"/>
    </xf>
    <xf numFmtId="0" fontId="64" fillId="8" borderId="0" xfId="0" applyFont="1" applyFill="1" applyAlignment="1">
      <alignment/>
    </xf>
    <xf numFmtId="0" fontId="63" fillId="8" borderId="0" xfId="53" applyFont="1" applyFill="1" applyAlignment="1" applyProtection="1">
      <alignment/>
      <protection/>
    </xf>
    <xf numFmtId="0" fontId="0" fillId="0" borderId="0" xfId="0" applyFill="1" applyAlignment="1" quotePrefix="1">
      <alignment/>
    </xf>
    <xf numFmtId="0" fontId="83" fillId="8" borderId="0" xfId="0" applyFont="1" applyFill="1" applyAlignment="1" applyProtection="1">
      <alignment/>
      <protection locked="0"/>
    </xf>
    <xf numFmtId="0" fontId="31" fillId="8" borderId="0" xfId="0" applyFont="1" applyFill="1" applyAlignment="1">
      <alignment/>
    </xf>
    <xf numFmtId="2" fontId="0" fillId="8" borderId="0" xfId="0" applyNumberFormat="1" applyFont="1" applyFill="1" applyBorder="1" applyAlignment="1" applyProtection="1">
      <alignment/>
      <protection locked="0"/>
    </xf>
    <xf numFmtId="1" fontId="31" fillId="8" borderId="0" xfId="0" applyNumberFormat="1" applyFont="1" applyFill="1" applyBorder="1" applyAlignment="1">
      <alignment/>
    </xf>
    <xf numFmtId="0" fontId="53" fillId="8" borderId="0" xfId="0" applyFont="1" applyFill="1" applyAlignment="1">
      <alignment/>
    </xf>
    <xf numFmtId="0" fontId="0" fillId="8" borderId="0" xfId="0" applyFont="1" applyFill="1" applyAlignment="1" applyProtection="1">
      <alignment/>
      <protection locked="0"/>
    </xf>
    <xf numFmtId="0" fontId="0" fillId="0" borderId="21" xfId="0" applyBorder="1" applyAlignment="1">
      <alignment horizontal="center"/>
    </xf>
    <xf numFmtId="1" fontId="0" fillId="0" borderId="0" xfId="0" applyNumberFormat="1" applyBorder="1" applyAlignment="1">
      <alignment horizontal="center"/>
    </xf>
    <xf numFmtId="1" fontId="0" fillId="0" borderId="10" xfId="0" applyNumberFormat="1" applyBorder="1" applyAlignment="1">
      <alignment horizontal="center"/>
    </xf>
    <xf numFmtId="0" fontId="72" fillId="0" borderId="21" xfId="0" applyFont="1" applyBorder="1" applyAlignment="1">
      <alignment horizontal="center"/>
    </xf>
    <xf numFmtId="0" fontId="72" fillId="0" borderId="0" xfId="0" applyFont="1" applyBorder="1" applyAlignment="1" quotePrefix="1">
      <alignment horizontal="center"/>
    </xf>
    <xf numFmtId="1" fontId="72" fillId="0" borderId="0" xfId="0" applyNumberFormat="1" applyFont="1" applyBorder="1" applyAlignment="1">
      <alignment horizontal="center"/>
    </xf>
    <xf numFmtId="1" fontId="72" fillId="0" borderId="10" xfId="0" applyNumberFormat="1" applyFont="1" applyBorder="1" applyAlignment="1">
      <alignment horizontal="center"/>
    </xf>
    <xf numFmtId="0" fontId="72" fillId="0" borderId="17" xfId="0" applyFont="1" applyBorder="1" applyAlignment="1">
      <alignment horizontal="center"/>
    </xf>
    <xf numFmtId="0" fontId="72" fillId="0" borderId="16" xfId="0" applyFont="1" applyBorder="1" applyAlignment="1" quotePrefix="1">
      <alignment horizontal="center"/>
    </xf>
    <xf numFmtId="1" fontId="72" fillId="0" borderId="16" xfId="0" applyNumberFormat="1" applyFont="1" applyBorder="1" applyAlignment="1">
      <alignment horizontal="center"/>
    </xf>
    <xf numFmtId="1" fontId="72" fillId="0" borderId="20" xfId="0" applyNumberFormat="1" applyFont="1" applyBorder="1" applyAlignment="1">
      <alignment horizontal="center"/>
    </xf>
    <xf numFmtId="0" fontId="0" fillId="0" borderId="61" xfId="0" applyBorder="1" applyAlignment="1">
      <alignment horizontal="center"/>
    </xf>
    <xf numFmtId="0" fontId="0" fillId="0" borderId="32" xfId="0" applyBorder="1" applyAlignment="1">
      <alignment horizontal="center"/>
    </xf>
    <xf numFmtId="0" fontId="0" fillId="0" borderId="60" xfId="0" applyBorder="1" applyAlignment="1">
      <alignment horizontal="center"/>
    </xf>
    <xf numFmtId="0" fontId="20" fillId="0" borderId="62" xfId="0" applyFont="1" applyBorder="1" applyAlignment="1">
      <alignment/>
    </xf>
    <xf numFmtId="0" fontId="0" fillId="0" borderId="63" xfId="0" applyBorder="1" applyAlignment="1">
      <alignment/>
    </xf>
    <xf numFmtId="0" fontId="0" fillId="0" borderId="64" xfId="0" applyBorder="1" applyAlignment="1">
      <alignment/>
    </xf>
    <xf numFmtId="0" fontId="0" fillId="8" borderId="0" xfId="0" applyFill="1" applyAlignment="1">
      <alignment horizontal="right"/>
    </xf>
    <xf numFmtId="169" fontId="44" fillId="25" borderId="11" xfId="0" applyNumberFormat="1" applyFont="1" applyFill="1" applyBorder="1" applyAlignment="1">
      <alignment/>
    </xf>
    <xf numFmtId="1" fontId="44" fillId="25" borderId="11" xfId="0" applyNumberFormat="1" applyFont="1" applyFill="1" applyBorder="1" applyAlignment="1">
      <alignment/>
    </xf>
    <xf numFmtId="1" fontId="0" fillId="25" borderId="45" xfId="0" applyNumberFormat="1" applyFont="1" applyFill="1" applyBorder="1" applyAlignment="1" quotePrefix="1">
      <alignment horizontal="center"/>
    </xf>
    <xf numFmtId="0" fontId="70" fillId="25" borderId="37" xfId="0" applyFont="1" applyFill="1" applyBorder="1" applyAlignment="1" applyProtection="1">
      <alignment horizontal="center"/>
      <protection locked="0"/>
    </xf>
    <xf numFmtId="0" fontId="70" fillId="25" borderId="38" xfId="0" applyFont="1" applyFill="1" applyBorder="1" applyAlignment="1" applyProtection="1">
      <alignment horizontal="center"/>
      <protection locked="0"/>
    </xf>
    <xf numFmtId="0" fontId="53" fillId="0" borderId="25" xfId="0" applyFont="1" applyBorder="1" applyAlignment="1">
      <alignment horizontal="center"/>
    </xf>
    <xf numFmtId="0" fontId="53" fillId="0" borderId="24" xfId="0" applyFont="1" applyBorder="1" applyAlignment="1">
      <alignment horizontal="center"/>
    </xf>
    <xf numFmtId="0" fontId="27" fillId="25" borderId="25" xfId="0" applyFont="1" applyFill="1" applyBorder="1" applyAlignment="1">
      <alignment horizontal="center"/>
    </xf>
    <xf numFmtId="0" fontId="27" fillId="25" borderId="23" xfId="0" applyFont="1" applyFill="1" applyBorder="1" applyAlignment="1">
      <alignment horizontal="center"/>
    </xf>
    <xf numFmtId="0" fontId="27" fillId="0" borderId="25" xfId="0" applyFont="1" applyFill="1" applyBorder="1" applyAlignment="1">
      <alignment horizontal="center"/>
    </xf>
    <xf numFmtId="0" fontId="27" fillId="0" borderId="24" xfId="0" applyFont="1" applyFill="1" applyBorder="1" applyAlignment="1">
      <alignment horizontal="center"/>
    </xf>
    <xf numFmtId="0" fontId="20" fillId="24" borderId="0" xfId="0" applyFont="1" applyFill="1" applyBorder="1" applyAlignment="1">
      <alignment horizontal="center" wrapText="1"/>
    </xf>
    <xf numFmtId="0" fontId="20" fillId="7" borderId="0" xfId="0" applyFont="1" applyFill="1" applyBorder="1" applyAlignment="1">
      <alignment horizontal="center" wrapText="1"/>
    </xf>
    <xf numFmtId="0" fontId="20" fillId="7" borderId="10" xfId="0" applyFont="1" applyFill="1" applyBorder="1" applyAlignment="1">
      <alignment horizontal="center" wrapText="1"/>
    </xf>
    <xf numFmtId="0" fontId="0" fillId="8" borderId="0" xfId="0" applyFont="1" applyFill="1" applyAlignment="1">
      <alignment horizontal="center" vertical="center" wrapText="1"/>
    </xf>
    <xf numFmtId="0" fontId="0" fillId="0" borderId="0" xfId="0" applyFont="1" applyFill="1" applyAlignment="1">
      <alignment horizontal="center" vertical="center"/>
    </xf>
    <xf numFmtId="0" fontId="0" fillId="0" borderId="23"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66" fillId="29" borderId="0" xfId="0" applyFont="1" applyFill="1" applyAlignment="1">
      <alignment horizontal="center"/>
    </xf>
    <xf numFmtId="0" fontId="20" fillId="22" borderId="0" xfId="0" applyFont="1" applyFill="1" applyBorder="1" applyAlignment="1">
      <alignment wrapText="1"/>
    </xf>
    <xf numFmtId="0" fontId="20" fillId="22" borderId="10" xfId="0" applyFont="1" applyFill="1" applyBorder="1" applyAlignment="1">
      <alignment wrapText="1"/>
    </xf>
    <xf numFmtId="0" fontId="66" fillId="26" borderId="0" xfId="0" applyFont="1" applyFill="1" applyBorder="1" applyAlignment="1">
      <alignment wrapText="1"/>
    </xf>
    <xf numFmtId="0" fontId="66" fillId="26" borderId="10" xfId="0" applyFont="1" applyFill="1" applyBorder="1" applyAlignment="1">
      <alignment wrapText="1"/>
    </xf>
    <xf numFmtId="0" fontId="20" fillId="22" borderId="0" xfId="0" applyFont="1" applyFill="1" applyBorder="1" applyAlignment="1">
      <alignment horizontal="center" wrapText="1"/>
    </xf>
    <xf numFmtId="0" fontId="20" fillId="22" borderId="10" xfId="0" applyFont="1" applyFill="1" applyBorder="1" applyAlignment="1">
      <alignment horizontal="center" wrapText="1"/>
    </xf>
    <xf numFmtId="0" fontId="66" fillId="31" borderId="0" xfId="0" applyFont="1" applyFill="1" applyBorder="1" applyAlignment="1">
      <alignment wrapText="1"/>
    </xf>
    <xf numFmtId="0" fontId="66" fillId="31" borderId="10" xfId="0" applyFont="1" applyFill="1" applyBorder="1" applyAlignment="1">
      <alignment wrapText="1"/>
    </xf>
    <xf numFmtId="0" fontId="66" fillId="31" borderId="0" xfId="0" applyFont="1" applyFill="1" applyBorder="1" applyAlignment="1">
      <alignment horizontal="center" wrapText="1"/>
    </xf>
    <xf numFmtId="0" fontId="66" fillId="32" borderId="0" xfId="0" applyFont="1" applyFill="1" applyBorder="1" applyAlignment="1">
      <alignment horizontal="center"/>
    </xf>
    <xf numFmtId="0" fontId="69" fillId="32" borderId="10" xfId="0" applyFont="1" applyFill="1" applyBorder="1" applyAlignment="1">
      <alignment horizontal="center" wrapText="1"/>
    </xf>
    <xf numFmtId="0" fontId="66" fillId="31" borderId="0" xfId="0" applyFont="1" applyFill="1" applyBorder="1" applyAlignment="1">
      <alignment/>
    </xf>
    <xf numFmtId="0" fontId="66" fillId="31" borderId="10" xfId="0" applyFont="1" applyFill="1" applyBorder="1" applyAlignment="1">
      <alignment/>
    </xf>
    <xf numFmtId="0" fontId="69" fillId="32" borderId="0" xfId="0" applyFont="1" applyFill="1" applyBorder="1" applyAlignment="1">
      <alignment horizontal="center" wrapText="1"/>
    </xf>
    <xf numFmtId="0" fontId="69" fillId="32" borderId="10" xfId="0" applyFont="1" applyFill="1" applyBorder="1" applyAlignment="1">
      <alignment horizontal="center" wrapText="1"/>
    </xf>
    <xf numFmtId="0" fontId="66" fillId="32" borderId="0" xfId="0" applyFont="1" applyFill="1" applyBorder="1" applyAlignment="1">
      <alignment horizontal="center" wrapText="1"/>
    </xf>
    <xf numFmtId="0" fontId="66" fillId="28" borderId="12" xfId="0" applyFont="1" applyFill="1" applyBorder="1" applyAlignment="1">
      <alignment horizontal="center" wrapText="1"/>
    </xf>
    <xf numFmtId="0" fontId="66" fillId="28" borderId="17" xfId="0" applyFont="1" applyFill="1" applyBorder="1" applyAlignment="1">
      <alignment horizontal="center" wrapText="1"/>
    </xf>
    <xf numFmtId="0" fontId="20" fillId="4" borderId="0" xfId="0" applyFont="1" applyFill="1" applyAlignment="1">
      <alignment horizontal="center" wrapText="1"/>
    </xf>
    <xf numFmtId="0" fontId="0" fillId="25" borderId="0" xfId="0" applyFill="1" applyAlignment="1">
      <alignment horizontal="left" wrapText="1"/>
    </xf>
    <xf numFmtId="0" fontId="27" fillId="25" borderId="0" xfId="0" applyFont="1" applyFill="1" applyAlignment="1">
      <alignment horizontal="left" wrapText="1"/>
    </xf>
    <xf numFmtId="0" fontId="27" fillId="4" borderId="0" xfId="0" applyFont="1" applyFill="1" applyAlignment="1">
      <alignment horizontal="left" wrapText="1"/>
    </xf>
    <xf numFmtId="0" fontId="53" fillId="25" borderId="25" xfId="0" applyFont="1" applyFill="1" applyBorder="1" applyAlignment="1">
      <alignment horizontal="center"/>
    </xf>
    <xf numFmtId="0" fontId="53" fillId="25" borderId="23" xfId="0" applyFont="1" applyFill="1" applyBorder="1" applyAlignment="1">
      <alignment horizontal="center"/>
    </xf>
    <xf numFmtId="0" fontId="53" fillId="25" borderId="24" xfId="0" applyFont="1" applyFill="1" applyBorder="1" applyAlignment="1">
      <alignment horizontal="center"/>
    </xf>
    <xf numFmtId="0" fontId="20" fillId="24" borderId="0" xfId="0" applyFont="1" applyFill="1" applyAlignment="1">
      <alignment horizontal="left" wrapText="1"/>
    </xf>
    <xf numFmtId="0" fontId="0" fillId="20" borderId="11" xfId="0" applyFont="1" applyFill="1" applyBorder="1" applyAlignment="1">
      <alignment horizontal="left" vertical="top" wrapText="1"/>
    </xf>
    <xf numFmtId="0" fontId="0" fillId="20" borderId="12" xfId="0" applyFont="1" applyFill="1" applyBorder="1" applyAlignment="1">
      <alignment horizontal="left" vertical="top" wrapText="1"/>
    </xf>
    <xf numFmtId="0" fontId="0" fillId="25" borderId="22"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19" xfId="0" applyFont="1" applyFill="1" applyBorder="1" applyAlignment="1">
      <alignment horizontal="left" vertical="top" wrapText="1"/>
    </xf>
    <xf numFmtId="0" fontId="0" fillId="25" borderId="12" xfId="0" applyFont="1" applyFill="1" applyBorder="1" applyAlignment="1">
      <alignment horizontal="left" vertical="top" wrapText="1"/>
    </xf>
    <xf numFmtId="0" fontId="0" fillId="25" borderId="15" xfId="0" applyFont="1" applyFill="1" applyBorder="1" applyAlignment="1">
      <alignment horizontal="left" vertical="top" wrapText="1"/>
    </xf>
    <xf numFmtId="0" fontId="0" fillId="25" borderId="2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22"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14</xdr:col>
      <xdr:colOff>447675</xdr:colOff>
      <xdr:row>51</xdr:row>
      <xdr:rowOff>9525</xdr:rowOff>
    </xdr:to>
    <xdr:sp>
      <xdr:nvSpPr>
        <xdr:cNvPr id="1" name="TextBox 1"/>
        <xdr:cNvSpPr txBox="1">
          <a:spLocks noChangeArrowheads="1"/>
        </xdr:cNvSpPr>
      </xdr:nvSpPr>
      <xdr:spPr>
        <a:xfrm>
          <a:off x="152400" y="152400"/>
          <a:ext cx="8829675" cy="7915275"/>
        </a:xfrm>
        <a:prstGeom prst="rect">
          <a:avLst/>
        </a:prstGeom>
        <a:solidFill>
          <a:srgbClr val="CCFFFF"/>
        </a:solidFill>
        <a:ln w="9525" cmpd="sng">
          <a:solidFill>
            <a:srgbClr val="BCBCBC"/>
          </a:solidFill>
          <a:headEnd type="none"/>
          <a:tailEnd type="none"/>
        </a:ln>
      </xdr:spPr>
      <xdr:txBody>
        <a:bodyPr vertOverflow="clip" wrap="square" lIns="45720" tIns="45720" rIns="0" bIns="0"/>
        <a:p>
          <a:pPr algn="l">
            <a:defRPr/>
          </a:pPr>
          <a:r>
            <a:rPr lang="en-US" cap="none" sz="1300" b="1" i="0" u="none" baseline="0">
              <a:solidFill>
                <a:srgbClr val="000000"/>
              </a:solidFill>
              <a:latin typeface="Calibri"/>
              <a:ea typeface="Calibri"/>
              <a:cs typeface="Calibri"/>
            </a:rPr>
            <a:t>Welcome to the Local Food Production Tool database!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tool will calculate the area of agricultural land needed to feed a given population size for a year.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The foods included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Apples , Asparagus, Beans (green &amp; wax), Beets, Broccoli, Cabbage, Carrots, Cauliflower, Celery, Corn, Cucumbers, Onions and shallots, Peas, Peppers, Potatoes, Pumpkins and squash, Radishes, Rutabagas and turnips, Spinach, Strawberries, Tomatoes,  Wheat, Dairy milk, Eggs, Chicken meat, Turkey meat, Hog meat, Beef, Lamb, Hay (for fodder), Barley (for fodder), Soy (for fodder), Oats (for fodder), Pasture (for cattle &amp; sheep/lambs).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get final values: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"TOTALS" tab shows the calculated land area totals.  Input your </a:t>
          </a:r>
          <a:r>
            <a:rPr lang="en-US" cap="none" sz="1100" b="1" i="0" u="none" baseline="0">
              <a:solidFill>
                <a:srgbClr val="000000"/>
              </a:solidFill>
              <a:latin typeface="Calibri"/>
              <a:ea typeface="Calibri"/>
              <a:cs typeface="Calibri"/>
            </a:rPr>
            <a:t>population size</a:t>
          </a:r>
          <a:r>
            <a:rPr lang="en-US" cap="none" sz="1100" b="0" i="0" u="none" baseline="0">
              <a:solidFill>
                <a:srgbClr val="000000"/>
              </a:solidFill>
              <a:latin typeface="Calibri"/>
              <a:ea typeface="Calibri"/>
              <a:cs typeface="Calibri"/>
            </a:rPr>
            <a:t> in the box at the top to get your results.  There is also an option to enter a </a:t>
          </a:r>
          <a:r>
            <a:rPr lang="en-US" cap="none" sz="1100" b="1" i="0" u="none" baseline="0">
              <a:solidFill>
                <a:srgbClr val="000000"/>
              </a:solidFill>
              <a:latin typeface="Calibri"/>
              <a:ea typeface="Calibri"/>
              <a:cs typeface="Calibri"/>
            </a:rPr>
            <a:t>number of weeks</a:t>
          </a:r>
          <a:r>
            <a:rPr lang="en-US" cap="none" sz="1100" b="0" i="0" u="none" baseline="0">
              <a:solidFill>
                <a:srgbClr val="000000"/>
              </a:solidFill>
              <a:latin typeface="Calibri"/>
              <a:ea typeface="Calibri"/>
              <a:cs typeface="Calibri"/>
            </a:rPr>
            <a:t> as a time range, in addition to the calculations for one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"PRINT" tab uses data from the "TOTALS" tab and cannot be edited directly.  This tab creates a printable summary of your results (uses 8.5x11" portrait paper).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The rest of the coloured tabs show further details as to how the land areas were calculated: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light green tabs show yield data - stats about the amount of land area needed for a variety of crops, and the amount of butchered meat from each type of livestock.  NOTE: When possible, crop yield values were used for the Manitoulin region or for Northern Ontario.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purple tabs show demand - how much of each food the average Canadian consumes per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yellow tabs contain calculations for livestock feed - how much hay / grain etc. each animal needs - including maintaining the herd.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light blue tabs incorporate calculations from the previous tabs, resulting in an amount of land area needed per crop, and a number of livestock animals needed per species.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"Feed calc" tab uses the number of animals per species and the feed needs per species to calculate the total amount of required livestock feed.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accessible data sources are shown in the "References" tab.  References are also noted on relevant calculation tabs.
</a:t>
          </a:r>
          <a:r>
            <a:rPr lang="en-US" cap="none" sz="1100" b="0" i="0" u="none" baseline="0">
              <a:solidFill>
                <a:srgbClr val="000000"/>
              </a:solidFill>
              <a:latin typeface="Calibri"/>
              <a:ea typeface="Calibri"/>
              <a:cs typeface="Calibri"/>
            </a:rPr>
            <a:t>
</a:t>
          </a:r>
          <a:r>
            <a:rPr lang="en-US" cap="none" sz="1100" b="0" i="0" u="none" baseline="0">
              <a:solidFill>
                <a:srgbClr val="800000"/>
              </a:solidFill>
              <a:latin typeface="Calibri"/>
              <a:ea typeface="Calibri"/>
              <a:cs typeface="Calibri"/>
            </a:rPr>
            <a:t>The main tabs with calculations are protected and most cells can't be changed (to prevent accidental alterations).  If changes are needed, use the password "hawberries".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333399"/>
              </a:solidFill>
              <a:latin typeface="Calibri"/>
              <a:ea typeface="Calibri"/>
              <a:cs typeface="Calibri"/>
            </a:rPr>
            <a:t>Created by Anna Best with much direction from Brian Bell 
</a:t>
          </a:r>
          <a:r>
            <a:rPr lang="en-US" cap="none" sz="1100" b="0" i="1" u="none" baseline="0">
              <a:solidFill>
                <a:srgbClr val="333399"/>
              </a:solidFill>
              <a:latin typeface="Calibri"/>
              <a:ea typeface="Calibri"/>
              <a:cs typeface="Calibri"/>
            </a:rPr>
            <a:t>2008 to 2016
</a:t>
          </a:r>
          <a:r>
            <a:rPr lang="en-US" cap="none" sz="900" b="0" i="0" u="none" baseline="0">
              <a:solidFill>
                <a:srgbClr val="333399"/>
              </a:solidFill>
              <a:latin typeface="Calibri"/>
              <a:ea typeface="Calibri"/>
              <a:cs typeface="Calibri"/>
            </a:rPr>
            <a:t>
</a:t>
          </a:r>
          <a:r>
            <a:rPr lang="en-US" cap="none" sz="1100" b="0" i="1" u="none" baseline="0">
              <a:solidFill>
                <a:srgbClr val="333399"/>
              </a:solidFill>
              <a:latin typeface="Calibri"/>
              <a:ea typeface="Calibri"/>
              <a:cs typeface="Calibri"/>
            </a:rPr>
            <a:t>This tool is experimental and all data and calculation methods are subject to verification.</a:t>
          </a:r>
        </a:p>
      </xdr:txBody>
    </xdr:sp>
    <xdr:clientData/>
  </xdr:twoCellAnchor>
  <xdr:twoCellAnchor>
    <xdr:from>
      <xdr:col>15</xdr:col>
      <xdr:colOff>0</xdr:colOff>
      <xdr:row>1</xdr:row>
      <xdr:rowOff>104775</xdr:rowOff>
    </xdr:from>
    <xdr:to>
      <xdr:col>24</xdr:col>
      <xdr:colOff>523875</xdr:colOff>
      <xdr:row>22</xdr:row>
      <xdr:rowOff>9525</xdr:rowOff>
    </xdr:to>
    <xdr:sp>
      <xdr:nvSpPr>
        <xdr:cNvPr id="2" name="Text Box 2"/>
        <xdr:cNvSpPr txBox="1">
          <a:spLocks noChangeArrowheads="1"/>
        </xdr:cNvSpPr>
      </xdr:nvSpPr>
      <xdr:spPr>
        <a:xfrm>
          <a:off x="9144000" y="266700"/>
          <a:ext cx="6010275" cy="3305175"/>
        </a:xfrm>
        <a:prstGeom prst="rect">
          <a:avLst/>
        </a:prstGeom>
        <a:solidFill>
          <a:srgbClr val="FFFFCC"/>
        </a:solidFill>
        <a:ln w="9525" cmpd="sng">
          <a:solidFill>
            <a:srgbClr val="000000"/>
          </a:solidFill>
          <a:headEnd type="none"/>
          <a:tailEnd type="none"/>
        </a:ln>
      </xdr:spPr>
      <xdr:txBody>
        <a:bodyPr vertOverflow="clip" wrap="square" lIns="54864" tIns="41148" rIns="0" bIns="0"/>
        <a:p>
          <a:pPr algn="l">
            <a:defRPr/>
          </a:pPr>
          <a:r>
            <a:rPr lang="en-US" cap="none" sz="1300" b="1" i="0" u="none" baseline="0">
              <a:solidFill>
                <a:srgbClr val="000000"/>
              </a:solidFill>
              <a:latin typeface="Arial"/>
              <a:ea typeface="Arial"/>
              <a:cs typeface="Arial"/>
            </a:rPr>
            <a:t>Revisions 2015-2016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Consumption per capita was updated from 2006 data to the average of 2010 to 2014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Vegetable, grain, and egg yields were updated to the average of 2007 to 2014 values as available.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Dairy consumption was further detailed and divided into liquid/drinking milk, and several categories of processed dairy products.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Added calculations for lamb production.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fixed error in broiler chicken and laying hen calculation that used pounds instead of kg (resulting in a larger amount of food and land area for meat chicken production and egg production than necessary)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fixed an error in hog calculations where live weight was used instead of carcass weight (resulting in a smaller amount of food and land area for hog production than necessary)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47625</xdr:rowOff>
    </xdr:from>
    <xdr:to>
      <xdr:col>6</xdr:col>
      <xdr:colOff>561975</xdr:colOff>
      <xdr:row>15</xdr:row>
      <xdr:rowOff>152400</xdr:rowOff>
    </xdr:to>
    <xdr:sp>
      <xdr:nvSpPr>
        <xdr:cNvPr id="1" name="Text Box 1"/>
        <xdr:cNvSpPr txBox="1">
          <a:spLocks noChangeArrowheads="1"/>
        </xdr:cNvSpPr>
      </xdr:nvSpPr>
      <xdr:spPr>
        <a:xfrm>
          <a:off x="76200" y="1123950"/>
          <a:ext cx="5391150" cy="1400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900" b="0" i="0" u="none" baseline="0">
              <a:solidFill>
                <a:srgbClr val="000000"/>
              </a:solidFill>
              <a:latin typeface="Arial"/>
              <a:ea typeface="Arial"/>
              <a:cs typeface="Arial"/>
            </a:rPr>
            <a:t>This tool estimates the land area needed to produce selected foods for a given population and a given time range (default is one year).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tool relies on Statistics Canada data for the amount of each food consumed per year by the average Canadian; OMAFRA data for the amount of land needed for each crop to grow; and several other sources including local experts for the feeding needs of livestock.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data and calculation methods are subject to verification and may need alteration to suit specific geographic regions of Ontario.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7</xdr:row>
      <xdr:rowOff>0</xdr:rowOff>
    </xdr:from>
    <xdr:to>
      <xdr:col>19</xdr:col>
      <xdr:colOff>133350</xdr:colOff>
      <xdr:row>45</xdr:row>
      <xdr:rowOff>57150</xdr:rowOff>
    </xdr:to>
    <xdr:sp>
      <xdr:nvSpPr>
        <xdr:cNvPr id="1" name="Text Box 1"/>
        <xdr:cNvSpPr txBox="1">
          <a:spLocks noChangeArrowheads="1"/>
        </xdr:cNvSpPr>
      </xdr:nvSpPr>
      <xdr:spPr>
        <a:xfrm>
          <a:off x="12144375" y="1181100"/>
          <a:ext cx="4819650" cy="5848350"/>
        </a:xfrm>
        <a:prstGeom prst="rect">
          <a:avLst/>
        </a:prstGeom>
        <a:solidFill>
          <a:srgbClr val="CCFFFF"/>
        </a:solidFill>
        <a:ln w="9525" cmpd="sng">
          <a:solidFill>
            <a:srgbClr val="000000"/>
          </a:solidFill>
          <a:headEnd type="none"/>
          <a:tailEnd type="none"/>
        </a:ln>
      </xdr:spPr>
      <xdr:txBody>
        <a:bodyPr vertOverflow="clip" wrap="square" lIns="45720" tIns="32004" rIns="0" bIns="0"/>
        <a:p>
          <a:pPr algn="l">
            <a:defRPr/>
          </a:pPr>
          <a:r>
            <a:rPr lang="en-US" cap="none" sz="1000" b="1" i="0" u="none" baseline="0">
              <a:solidFill>
                <a:srgbClr val="000000"/>
              </a:solidFill>
              <a:latin typeface="Arial"/>
              <a:ea typeface="Arial"/>
              <a:cs typeface="Arial"/>
            </a:rPr>
            <a:t>"Food available" calculation methods: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"The supply-disposition approach is used to produce per capita food availability. All components of supply are added together and all uses (total disposition) other than domestic disappearance are deducted. This residual, which represents the amount of food available for human consumption, is referred to as "food available" (previously known as disappearance). To calculate total supply, imports, beginning stocks and Canadian production are added together. Domestic disappearance information is obtained by deducting ending stocks, exports, manufacturing uses, livestock feed, and waste where applicable from the total supply. This is then divided by the Canadian population to derive the per capita availability of the numerous food types."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Beginning stocks + imports + Canadian production
</a:t>
          </a:r>
          <a:r>
            <a:rPr lang="en-US" cap="none" sz="1000" b="0" i="0" u="none" baseline="0">
              <a:solidFill>
                <a:srgbClr val="FF0000"/>
              </a:solidFill>
              <a:latin typeface="Arial"/>
              <a:ea typeface="Arial"/>
              <a:cs typeface="Arial"/>
            </a:rPr>
            <a:t>- ending stocks - exports - manufacturing uses
</a:t>
          </a:r>
          <a:r>
            <a:rPr lang="en-US" cap="none" sz="1000" b="0" i="0" u="none" baseline="0">
              <a:solidFill>
                <a:srgbClr val="FF0000"/>
              </a:solidFill>
              <a:latin typeface="Arial"/>
              <a:ea typeface="Arial"/>
              <a:cs typeface="Arial"/>
            </a:rPr>
            <a:t>- livestock feed - waste (where applicable)
</a:t>
          </a:r>
          <a:r>
            <a:rPr lang="en-US" cap="none" sz="1000" b="1" i="0" u="none" baseline="0">
              <a:solidFill>
                <a:srgbClr val="FF0000"/>
              </a:solidFill>
              <a:latin typeface="Arial"/>
              <a:ea typeface="Arial"/>
              <a:cs typeface="Arial"/>
            </a:rPr>
            <a:t>= domestic disappearance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Canadian population
</a:t>
          </a:r>
          <a:r>
            <a:rPr lang="en-US" cap="none" sz="1000" b="1" i="0" u="none" baseline="0">
              <a:solidFill>
                <a:srgbClr val="FF0000"/>
              </a:solidFill>
              <a:latin typeface="Arial"/>
              <a:ea typeface="Arial"/>
              <a:cs typeface="Arial"/>
            </a:rPr>
            <a:t>= food available per capita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approximates the amount of foods purchased by Canadians per year.  The value may be slightly inflated because it does not deduct losses at the retail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See</a:t>
          </a:r>
          <a:r>
            <a:rPr lang="en-US" cap="none" sz="1000" b="0" i="0" u="none" baseline="0">
              <a:solidFill>
                <a:srgbClr val="000000"/>
              </a:solidFill>
              <a:latin typeface="Arial"/>
              <a:ea typeface="Arial"/>
              <a:cs typeface="Arial"/>
            </a:rPr>
            <a:t>: http://www23.statcan.gc.ca/imdb/p2SV.pl?Function=getSurvey&amp;SDDS=3475#a2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are also available estimates for "food available adjusted for losses" which attempts to estimate actual consumption of food ("at the fork level").  These values are not used here because we are interested in the amount that people purchase and bring home (including what goes bad in their fridge, what gets thrown out,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See:</a:t>
          </a:r>
          <a:r>
            <a:rPr lang="en-US" cap="none" sz="1000" b="0" i="0" u="none" baseline="0">
              <a:solidFill>
                <a:srgbClr val="000000"/>
              </a:solidFill>
              <a:latin typeface="Arial"/>
              <a:ea typeface="Arial"/>
              <a:cs typeface="Arial"/>
            </a:rPr>
            <a:t> http://www23.statcan.gc.ca/imdb-bmdi/document/3475_D1_T9_V3-eng.htm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23</xdr:row>
      <xdr:rowOff>133350</xdr:rowOff>
    </xdr:from>
    <xdr:to>
      <xdr:col>16</xdr:col>
      <xdr:colOff>352425</xdr:colOff>
      <xdr:row>43</xdr:row>
      <xdr:rowOff>76200</xdr:rowOff>
    </xdr:to>
    <xdr:sp>
      <xdr:nvSpPr>
        <xdr:cNvPr id="1" name="Text Box 1"/>
        <xdr:cNvSpPr txBox="1">
          <a:spLocks noChangeArrowheads="1"/>
        </xdr:cNvSpPr>
      </xdr:nvSpPr>
      <xdr:spPr>
        <a:xfrm>
          <a:off x="7162800" y="3733800"/>
          <a:ext cx="5324475" cy="3076575"/>
        </a:xfrm>
        <a:prstGeom prst="rect">
          <a:avLst/>
        </a:prstGeom>
        <a:solidFill>
          <a:srgbClr val="CCFFFF"/>
        </a:solidFill>
        <a:ln w="9525" cmpd="sng">
          <a:solidFill>
            <a:srgbClr val="000000"/>
          </a:solidFill>
          <a:headEnd type="none"/>
          <a:tailEnd type="none"/>
        </a:ln>
      </xdr:spPr>
      <xdr:txBody>
        <a:bodyPr vertOverflow="clip" wrap="square" lIns="45720" tIns="32004" rIns="0" bIns="0"/>
        <a:p>
          <a:pPr algn="l">
            <a:defRPr/>
          </a:pPr>
          <a:r>
            <a:rPr lang="en-US" cap="none" sz="1000" b="1" i="0" u="none" baseline="0">
              <a:solidFill>
                <a:srgbClr val="000000"/>
              </a:solidFill>
              <a:latin typeface="Arial"/>
              <a:ea typeface="Arial"/>
              <a:cs typeface="Arial"/>
            </a:rPr>
            <a:t>An explanation of the dairy calculations: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Since the consumption stats for dairy are reported as kg milk solids, rather than volume of milk, it is necessary to use the average production of milk solids per cow to calculate the number of cows needed.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Start with an estimate of typical volume milk production per cow per year (9000 L).  This might be high depending on the breed and conditions, and can be adjusted in the "Dairy&amp;Eggs calc" 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Multiply by 1.03 to convert the volume of milk to mass, because milk is slightly denser than water.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Then multiply by the percentage of the milk mass that is solids (fat and protein, rather than water).  This value was taken from 2014 Ontario dairy production records using "All breeds" for an average value (7.14%).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conversion factor is used in the "Dairy&amp;EggsCalc"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xtension.umn.edu/distribution/livestocksystems/DI1192.html" TargetMode="External" /><Relationship Id="rId2" Type="http://schemas.openxmlformats.org/officeDocument/2006/relationships/hyperlink" Target="http://extension.oregonstate.edu/catalog/html/pnw/pnw477/"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omafra.gov.on.ca/english/stats/crops/estimate_metric.htm"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Q26:Q46"/>
  <sheetViews>
    <sheetView tabSelected="1" zoomScalePageLayoutView="0" workbookViewId="0" topLeftCell="A1">
      <selection activeCell="R42" sqref="R42"/>
    </sheetView>
  </sheetViews>
  <sheetFormatPr defaultColWidth="9.140625" defaultRowHeight="12.75"/>
  <sheetData>
    <row r="26" ht="12">
      <c r="Q26" s="33"/>
    </row>
    <row r="27" ht="12">
      <c r="Q27" s="33"/>
    </row>
    <row r="28" ht="12">
      <c r="Q28" s="33"/>
    </row>
    <row r="29" ht="12">
      <c r="Q29" s="33"/>
    </row>
    <row r="30" ht="12">
      <c r="Q30" s="33"/>
    </row>
    <row r="31" ht="12">
      <c r="Q31" s="33"/>
    </row>
    <row r="32" ht="12">
      <c r="Q32" s="33"/>
    </row>
    <row r="33" ht="12">
      <c r="Q33" s="33"/>
    </row>
    <row r="34" ht="12">
      <c r="Q34" s="33"/>
    </row>
    <row r="35" ht="12">
      <c r="Q35" s="33"/>
    </row>
    <row r="36" ht="12">
      <c r="Q36" s="33"/>
    </row>
    <row r="37" ht="12">
      <c r="Q37" s="33"/>
    </row>
    <row r="38" ht="12">
      <c r="Q38" s="33"/>
    </row>
    <row r="39" ht="12">
      <c r="Q39" s="33"/>
    </row>
    <row r="40" ht="12">
      <c r="Q40" s="33"/>
    </row>
    <row r="41" ht="12">
      <c r="Q41" s="33"/>
    </row>
    <row r="42" ht="12">
      <c r="Q42" s="33"/>
    </row>
    <row r="43" ht="12">
      <c r="Q43" s="33"/>
    </row>
    <row r="44" ht="12">
      <c r="Q44" s="33"/>
    </row>
    <row r="45" ht="12">
      <c r="Q45" s="33"/>
    </row>
    <row r="46" ht="12">
      <c r="Q46" s="33"/>
    </row>
  </sheetData>
  <sheetProtection password="8CAF" sheet="1"/>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rgb="FFFFFF99"/>
  </sheetPr>
  <dimension ref="A1:X56"/>
  <sheetViews>
    <sheetView zoomScalePageLayoutView="0" workbookViewId="0" topLeftCell="A1">
      <selection activeCell="AB33" sqref="AB33"/>
    </sheetView>
  </sheetViews>
  <sheetFormatPr defaultColWidth="9.140625" defaultRowHeight="12.75"/>
  <cols>
    <col min="1" max="1" width="5.28125" style="0" customWidth="1"/>
    <col min="2" max="2" width="12.57421875" style="0" customWidth="1"/>
    <col min="3" max="3" width="5.7109375" style="0" customWidth="1"/>
    <col min="4" max="4" width="3.421875" style="0" bestFit="1" customWidth="1"/>
    <col min="5" max="5" width="10.421875" style="0" customWidth="1"/>
    <col min="8" max="8" width="12.140625" style="0" customWidth="1"/>
    <col min="9" max="9" width="2.57421875" style="0" customWidth="1"/>
    <col min="10" max="10" width="2.421875" style="0" customWidth="1"/>
    <col min="11" max="11" width="12.57421875" style="0" customWidth="1"/>
    <col min="13" max="13" width="3.57421875" style="0" customWidth="1"/>
    <col min="14" max="14" width="8.00390625" style="0" customWidth="1"/>
    <col min="15" max="15" width="12.57421875" style="0" customWidth="1"/>
    <col min="16" max="16" width="2.28125" style="0" customWidth="1"/>
    <col min="17" max="17" width="2.421875" style="0" customWidth="1"/>
    <col min="18" max="18" width="13.00390625" style="0" customWidth="1"/>
    <col min="19" max="19" width="6.00390625" style="0" customWidth="1"/>
    <col min="20" max="20" width="3.57421875" style="0" customWidth="1"/>
    <col min="21" max="21" width="8.7109375" style="0" customWidth="1"/>
    <col min="22" max="22" width="5.8515625" style="0" customWidth="1"/>
    <col min="23" max="23" width="6.421875" style="0" customWidth="1"/>
  </cols>
  <sheetData>
    <row r="1" spans="1:24" ht="9.75" customHeight="1">
      <c r="A1" s="36"/>
      <c r="B1" s="219"/>
      <c r="C1" s="36"/>
      <c r="D1" s="36"/>
      <c r="E1" s="36"/>
      <c r="F1" s="36"/>
      <c r="G1" s="36"/>
      <c r="H1" s="36"/>
      <c r="I1" s="36"/>
      <c r="J1" s="36"/>
      <c r="K1" s="36"/>
      <c r="L1" s="36"/>
      <c r="M1" s="36"/>
      <c r="N1" s="36"/>
      <c r="O1" s="36"/>
      <c r="P1" s="48"/>
      <c r="Q1" s="48"/>
      <c r="R1" s="48"/>
      <c r="S1" s="36"/>
      <c r="T1" s="36"/>
      <c r="U1" s="36"/>
      <c r="V1" s="36"/>
      <c r="W1" s="36"/>
      <c r="X1" s="36"/>
    </row>
    <row r="2" spans="1:24" ht="17.25">
      <c r="A2" s="36"/>
      <c r="B2" s="219" t="s">
        <v>299</v>
      </c>
      <c r="C2" s="36"/>
      <c r="D2" s="36"/>
      <c r="E2" s="36"/>
      <c r="F2" s="36"/>
      <c r="G2" s="36"/>
      <c r="H2" s="36"/>
      <c r="I2" s="36"/>
      <c r="J2" s="36"/>
      <c r="K2" s="36"/>
      <c r="L2" s="36"/>
      <c r="M2" s="36"/>
      <c r="N2" s="36"/>
      <c r="O2" s="36"/>
      <c r="P2" s="48"/>
      <c r="Q2" s="48"/>
      <c r="R2" s="48"/>
      <c r="S2" s="36"/>
      <c r="T2" s="36"/>
      <c r="U2" s="36"/>
      <c r="V2" s="36"/>
      <c r="W2" s="36"/>
      <c r="X2" s="36"/>
    </row>
    <row r="3" spans="1:24" ht="15.75" customHeight="1">
      <c r="A3" s="36"/>
      <c r="B3" s="36"/>
      <c r="C3" s="36"/>
      <c r="D3" s="36"/>
      <c r="E3" s="36"/>
      <c r="F3" s="36"/>
      <c r="G3" s="36"/>
      <c r="H3" s="36"/>
      <c r="I3" s="36"/>
      <c r="J3" s="36"/>
      <c r="K3" s="36"/>
      <c r="L3" s="36"/>
      <c r="M3" s="36"/>
      <c r="N3" s="36"/>
      <c r="O3" s="36"/>
      <c r="P3" s="36"/>
      <c r="Q3" s="36"/>
      <c r="R3" s="36"/>
      <c r="S3" s="48"/>
      <c r="T3" s="48"/>
      <c r="U3" s="36"/>
      <c r="V3" s="36"/>
      <c r="W3" s="36"/>
      <c r="X3" s="36"/>
    </row>
    <row r="4" spans="1:24" ht="12">
      <c r="A4" s="36"/>
      <c r="B4" s="36"/>
      <c r="C4" s="36"/>
      <c r="D4" s="36"/>
      <c r="E4" s="36"/>
      <c r="F4" s="36"/>
      <c r="G4" s="36"/>
      <c r="H4" s="36"/>
      <c r="I4" s="230"/>
      <c r="J4" s="36"/>
      <c r="K4" s="36"/>
      <c r="L4" s="36"/>
      <c r="M4" s="36"/>
      <c r="N4" s="36"/>
      <c r="O4" s="36"/>
      <c r="P4" s="36"/>
      <c r="Q4" s="48"/>
      <c r="R4" s="36"/>
      <c r="S4" s="48"/>
      <c r="T4" s="48"/>
      <c r="U4" s="36"/>
      <c r="V4" s="36"/>
      <c r="W4" s="36"/>
      <c r="X4" s="36"/>
    </row>
    <row r="5" spans="1:24" ht="26.25" customHeight="1">
      <c r="A5" s="36"/>
      <c r="B5" s="683" t="s">
        <v>300</v>
      </c>
      <c r="C5" s="683"/>
      <c r="D5" s="683"/>
      <c r="E5" s="683"/>
      <c r="F5" s="683"/>
      <c r="G5" s="683"/>
      <c r="H5" s="683"/>
      <c r="I5" s="316"/>
      <c r="J5" s="317"/>
      <c r="K5" s="36"/>
      <c r="L5" s="266" t="s">
        <v>176</v>
      </c>
      <c r="M5" s="267"/>
      <c r="N5" s="267"/>
      <c r="O5" s="267"/>
      <c r="P5" s="267"/>
      <c r="Q5" s="93"/>
      <c r="R5" s="222"/>
      <c r="S5" s="48"/>
      <c r="T5" s="48"/>
      <c r="U5" s="36"/>
      <c r="V5" s="36"/>
      <c r="W5" s="36"/>
      <c r="X5" s="36"/>
    </row>
    <row r="6" spans="1:24" ht="12">
      <c r="A6" s="36"/>
      <c r="B6" s="3" t="s">
        <v>301</v>
      </c>
      <c r="C6" s="1"/>
      <c r="D6" s="1"/>
      <c r="E6" s="1"/>
      <c r="F6" s="1"/>
      <c r="G6" s="1"/>
      <c r="H6" s="1"/>
      <c r="I6" s="318"/>
      <c r="J6" s="290"/>
      <c r="K6" s="36"/>
      <c r="L6" s="223">
        <v>10</v>
      </c>
      <c r="M6" s="224" t="s">
        <v>302</v>
      </c>
      <c r="N6" s="48"/>
      <c r="O6" s="48"/>
      <c r="P6" s="48"/>
      <c r="Q6" s="48"/>
      <c r="R6" s="42"/>
      <c r="S6" s="48"/>
      <c r="T6" s="48"/>
      <c r="U6" s="36"/>
      <c r="V6" s="36"/>
      <c r="W6" s="36"/>
      <c r="X6" s="36"/>
    </row>
    <row r="7" spans="1:24" ht="12">
      <c r="A7" s="36"/>
      <c r="B7" s="319"/>
      <c r="C7" s="36"/>
      <c r="D7" s="36"/>
      <c r="E7" s="36"/>
      <c r="F7" s="36"/>
      <c r="G7" s="36"/>
      <c r="H7" s="36"/>
      <c r="I7" s="230"/>
      <c r="J7" s="36"/>
      <c r="K7" s="36"/>
      <c r="L7" s="226">
        <v>11.4</v>
      </c>
      <c r="M7" s="227" t="s">
        <v>178</v>
      </c>
      <c r="N7" s="46"/>
      <c r="O7" s="46"/>
      <c r="P7" s="46"/>
      <c r="Q7" s="46"/>
      <c r="R7" s="47"/>
      <c r="S7" s="36"/>
      <c r="T7" s="36"/>
      <c r="U7" s="36"/>
      <c r="V7" s="36"/>
      <c r="W7" s="36"/>
      <c r="X7" s="36"/>
    </row>
    <row r="8" spans="1:24" ht="26.25" customHeight="1">
      <c r="A8" s="36"/>
      <c r="B8" s="684" t="s">
        <v>303</v>
      </c>
      <c r="C8" s="684"/>
      <c r="D8" s="684"/>
      <c r="E8" s="684"/>
      <c r="F8" s="684"/>
      <c r="G8" s="684"/>
      <c r="H8" s="684"/>
      <c r="I8" s="321"/>
      <c r="J8" s="320"/>
      <c r="K8" s="36"/>
      <c r="L8" s="36"/>
      <c r="M8" s="36"/>
      <c r="N8" s="36"/>
      <c r="O8" s="36"/>
      <c r="P8" s="36"/>
      <c r="Q8" s="36"/>
      <c r="S8" s="36"/>
      <c r="T8" s="36"/>
      <c r="U8" s="36"/>
      <c r="V8" s="36"/>
      <c r="W8" s="36"/>
      <c r="X8" s="36"/>
    </row>
    <row r="9" spans="1:24" ht="12">
      <c r="A9" s="36"/>
      <c r="B9" s="36"/>
      <c r="C9" s="36"/>
      <c r="D9" s="36"/>
      <c r="E9" s="36"/>
      <c r="F9" s="36"/>
      <c r="G9" s="36"/>
      <c r="H9" s="36"/>
      <c r="I9" s="230"/>
      <c r="J9" s="36"/>
      <c r="K9" s="36"/>
      <c r="L9" s="36"/>
      <c r="M9" s="36"/>
      <c r="N9" s="36"/>
      <c r="O9" s="36"/>
      <c r="P9" s="230"/>
      <c r="Q9" s="36"/>
      <c r="R9" s="36"/>
      <c r="S9" s="36"/>
      <c r="T9" s="36"/>
      <c r="U9" s="36"/>
      <c r="V9" s="36"/>
      <c r="W9" s="36"/>
      <c r="X9" s="36"/>
    </row>
    <row r="10" spans="1:24" ht="26.25" customHeight="1">
      <c r="A10" s="36"/>
      <c r="B10" s="322" t="s">
        <v>304</v>
      </c>
      <c r="C10" s="261">
        <v>100</v>
      </c>
      <c r="D10" s="261" t="s">
        <v>305</v>
      </c>
      <c r="E10" s="323" t="s">
        <v>306</v>
      </c>
      <c r="F10" s="324"/>
      <c r="G10" s="36"/>
      <c r="H10" s="325"/>
      <c r="I10" s="326"/>
      <c r="J10" s="325"/>
      <c r="K10" s="36"/>
      <c r="L10" s="36"/>
      <c r="M10" s="36"/>
      <c r="N10" s="36"/>
      <c r="O10" s="36"/>
      <c r="P10" s="230"/>
      <c r="Q10" s="36"/>
      <c r="R10" s="36"/>
      <c r="S10" s="36"/>
      <c r="T10" s="36"/>
      <c r="U10" s="36"/>
      <c r="V10" s="36"/>
      <c r="W10" s="36"/>
      <c r="X10" s="36"/>
    </row>
    <row r="11" spans="1:24" ht="12">
      <c r="A11" s="36"/>
      <c r="B11" s="327"/>
      <c r="C11" s="36"/>
      <c r="D11" s="36"/>
      <c r="E11" s="48"/>
      <c r="F11" s="48"/>
      <c r="G11" s="36"/>
      <c r="H11" s="36"/>
      <c r="I11" s="230"/>
      <c r="J11" s="36"/>
      <c r="K11" s="36"/>
      <c r="L11" s="36"/>
      <c r="M11" s="36"/>
      <c r="N11" s="36"/>
      <c r="O11" s="36"/>
      <c r="P11" s="230"/>
      <c r="Q11" s="36"/>
      <c r="R11" s="36"/>
      <c r="S11" s="36"/>
      <c r="T11" s="36"/>
      <c r="U11" s="36"/>
      <c r="V11" s="36"/>
      <c r="W11" s="36"/>
      <c r="X11" s="36"/>
    </row>
    <row r="12" spans="1:24" ht="12">
      <c r="A12" s="36"/>
      <c r="B12" s="36"/>
      <c r="C12" s="36"/>
      <c r="D12" s="36"/>
      <c r="E12" s="36"/>
      <c r="F12" s="36"/>
      <c r="G12" s="36"/>
      <c r="H12" s="36"/>
      <c r="I12" s="230"/>
      <c r="J12" s="36"/>
      <c r="K12" s="36"/>
      <c r="L12" s="36"/>
      <c r="M12" s="36"/>
      <c r="N12" s="36"/>
      <c r="O12" s="36"/>
      <c r="P12" s="230"/>
      <c r="Q12" s="36"/>
      <c r="R12" s="36"/>
      <c r="S12" s="36"/>
      <c r="T12" s="36"/>
      <c r="U12" s="36"/>
      <c r="V12" s="36"/>
      <c r="W12" s="36"/>
      <c r="X12" s="36"/>
    </row>
    <row r="13" spans="1:24" ht="25.5" customHeight="1">
      <c r="A13" s="36"/>
      <c r="B13" s="683" t="s">
        <v>311</v>
      </c>
      <c r="C13" s="683"/>
      <c r="D13" s="683"/>
      <c r="E13" s="683"/>
      <c r="F13" s="683"/>
      <c r="G13" s="683"/>
      <c r="H13" s="683"/>
      <c r="I13" s="318"/>
      <c r="J13" s="290"/>
      <c r="K13" s="290"/>
      <c r="L13" s="290"/>
      <c r="M13" s="290"/>
      <c r="N13" s="290"/>
      <c r="O13" s="36"/>
      <c r="P13" s="230"/>
      <c r="Q13" s="36"/>
      <c r="R13" s="36"/>
      <c r="S13" s="36"/>
      <c r="T13" s="36"/>
      <c r="U13" s="36"/>
      <c r="V13" s="36"/>
      <c r="W13" s="36"/>
      <c r="X13" s="36"/>
    </row>
    <row r="14" spans="1:24" ht="12">
      <c r="A14" s="36"/>
      <c r="B14" s="3" t="s">
        <v>312</v>
      </c>
      <c r="C14" s="1"/>
      <c r="D14" s="1"/>
      <c r="E14" s="1"/>
      <c r="F14" s="1"/>
      <c r="G14" s="1"/>
      <c r="H14" s="1"/>
      <c r="I14" s="318"/>
      <c r="J14" s="290"/>
      <c r="K14" s="290"/>
      <c r="L14" s="290"/>
      <c r="M14" s="290"/>
      <c r="N14" s="290"/>
      <c r="O14" s="36"/>
      <c r="P14" s="230"/>
      <c r="Q14" s="36"/>
      <c r="R14" s="36"/>
      <c r="S14" s="36"/>
      <c r="T14" s="36"/>
      <c r="U14" s="36"/>
      <c r="V14" s="36"/>
      <c r="W14" s="36"/>
      <c r="X14" s="36"/>
    </row>
    <row r="15" spans="1:24" ht="12">
      <c r="A15" s="36"/>
      <c r="B15" s="36"/>
      <c r="C15" s="36"/>
      <c r="D15" s="36"/>
      <c r="E15" s="36"/>
      <c r="F15" s="36"/>
      <c r="G15" s="36"/>
      <c r="H15" s="36"/>
      <c r="I15" s="230"/>
      <c r="J15" s="36"/>
      <c r="K15" s="36"/>
      <c r="L15" s="36"/>
      <c r="M15" s="36"/>
      <c r="N15" s="36"/>
      <c r="O15" s="36"/>
      <c r="P15" s="230"/>
      <c r="Q15" s="36"/>
      <c r="R15" s="36"/>
      <c r="S15" s="36"/>
      <c r="T15" s="36"/>
      <c r="U15" s="36"/>
      <c r="V15" s="36"/>
      <c r="W15" s="36"/>
      <c r="X15" s="36"/>
    </row>
    <row r="16" spans="1:24" ht="40.5" customHeight="1">
      <c r="A16" s="36"/>
      <c r="B16" s="685" t="s">
        <v>326</v>
      </c>
      <c r="C16" s="685"/>
      <c r="D16" s="685"/>
      <c r="E16" s="685"/>
      <c r="F16" s="685"/>
      <c r="G16" s="685"/>
      <c r="H16" s="685"/>
      <c r="I16" s="328"/>
      <c r="J16" s="329"/>
      <c r="K16" s="36"/>
      <c r="L16" s="36"/>
      <c r="M16" s="36"/>
      <c r="N16" s="36"/>
      <c r="O16" s="36"/>
      <c r="P16" s="230"/>
      <c r="Q16" s="36"/>
      <c r="R16" s="36"/>
      <c r="S16" s="36"/>
      <c r="T16" s="36"/>
      <c r="U16" s="36"/>
      <c r="V16" s="36"/>
      <c r="W16" s="36"/>
      <c r="X16" s="36"/>
    </row>
    <row r="17" spans="1:24" ht="12">
      <c r="A17" s="36"/>
      <c r="B17" s="36"/>
      <c r="C17" s="36"/>
      <c r="D17" s="36"/>
      <c r="E17" s="36"/>
      <c r="F17" s="36"/>
      <c r="G17" s="36"/>
      <c r="H17" s="36"/>
      <c r="I17" s="330"/>
      <c r="K17" s="1" t="s">
        <v>313</v>
      </c>
      <c r="L17" s="1"/>
      <c r="M17" s="1"/>
      <c r="N17" s="1"/>
      <c r="O17" s="1"/>
      <c r="P17" s="230"/>
      <c r="Q17" s="36"/>
      <c r="R17" s="1" t="s">
        <v>314</v>
      </c>
      <c r="S17" s="1"/>
      <c r="T17" s="1"/>
      <c r="U17" s="1"/>
      <c r="V17" s="1"/>
      <c r="W17" s="1"/>
      <c r="X17" s="36"/>
    </row>
    <row r="18" spans="1:24" ht="12.75">
      <c r="A18" s="36"/>
      <c r="B18" s="36"/>
      <c r="C18" s="36"/>
      <c r="D18" s="36"/>
      <c r="E18" s="36"/>
      <c r="F18" s="36"/>
      <c r="G18" s="36"/>
      <c r="H18" s="36"/>
      <c r="I18" s="230"/>
      <c r="J18" s="36"/>
      <c r="K18" s="50" t="s">
        <v>622</v>
      </c>
      <c r="L18" s="1"/>
      <c r="M18" s="1"/>
      <c r="N18" s="1"/>
      <c r="O18" s="1"/>
      <c r="P18" s="230"/>
      <c r="Q18" s="36"/>
      <c r="R18" s="50" t="s">
        <v>622</v>
      </c>
      <c r="S18" s="1"/>
      <c r="T18" s="1"/>
      <c r="U18" s="1"/>
      <c r="V18" s="1"/>
      <c r="W18" s="1"/>
      <c r="X18" s="36"/>
    </row>
    <row r="19" spans="1:24" ht="12">
      <c r="A19" s="36"/>
      <c r="B19" s="36"/>
      <c r="C19" s="36"/>
      <c r="D19" s="36"/>
      <c r="E19" s="36"/>
      <c r="F19" s="36"/>
      <c r="G19" s="36"/>
      <c r="H19" s="36"/>
      <c r="I19" s="230"/>
      <c r="J19" s="36"/>
      <c r="K19" s="36"/>
      <c r="L19" s="36"/>
      <c r="M19" s="36"/>
      <c r="N19" s="36"/>
      <c r="O19" s="36"/>
      <c r="P19" s="230"/>
      <c r="Q19" s="36"/>
      <c r="R19" s="36"/>
      <c r="S19" s="36"/>
      <c r="T19" s="36"/>
      <c r="U19" s="36"/>
      <c r="V19" s="36"/>
      <c r="W19" s="36"/>
      <c r="X19" s="36"/>
    </row>
    <row r="20" spans="1:24" ht="12">
      <c r="A20" s="36"/>
      <c r="B20" s="52" t="s">
        <v>315</v>
      </c>
      <c r="C20" s="36"/>
      <c r="D20" s="36"/>
      <c r="E20" s="36"/>
      <c r="F20" s="36"/>
      <c r="G20" s="36"/>
      <c r="H20" s="36"/>
      <c r="I20" s="230"/>
      <c r="J20" s="36"/>
      <c r="K20" s="52" t="s">
        <v>316</v>
      </c>
      <c r="L20" s="36"/>
      <c r="M20" s="36"/>
      <c r="N20" s="36"/>
      <c r="O20" s="36"/>
      <c r="P20" s="230"/>
      <c r="Q20" s="36"/>
      <c r="R20" s="52" t="s">
        <v>317</v>
      </c>
      <c r="S20" s="36"/>
      <c r="T20" s="36"/>
      <c r="U20" s="36"/>
      <c r="V20" s="36"/>
      <c r="W20" s="36"/>
      <c r="X20" s="36"/>
    </row>
    <row r="21" spans="1:24" ht="12">
      <c r="A21" s="36"/>
      <c r="B21" s="36"/>
      <c r="C21" s="234">
        <v>100</v>
      </c>
      <c r="D21" s="234" t="s">
        <v>305</v>
      </c>
      <c r="E21" s="331" t="s">
        <v>318</v>
      </c>
      <c r="F21" s="36"/>
      <c r="G21" s="36"/>
      <c r="H21" s="36"/>
      <c r="I21" s="230"/>
      <c r="J21" s="36"/>
      <c r="K21" s="36"/>
      <c r="L21" s="234">
        <v>23.5</v>
      </c>
      <c r="M21" s="234" t="s">
        <v>305</v>
      </c>
      <c r="N21" s="331" t="s">
        <v>318</v>
      </c>
      <c r="O21" s="36"/>
      <c r="P21" s="230"/>
      <c r="Q21" s="36"/>
      <c r="R21" s="36"/>
      <c r="S21" s="234">
        <v>58</v>
      </c>
      <c r="T21" s="234" t="s">
        <v>305</v>
      </c>
      <c r="U21" s="331" t="s">
        <v>318</v>
      </c>
      <c r="V21" s="36"/>
      <c r="W21" s="36"/>
      <c r="X21" s="36"/>
    </row>
    <row r="22" spans="1:24" ht="12">
      <c r="A22" s="36"/>
      <c r="B22" s="36"/>
      <c r="C22" s="293">
        <v>0.16</v>
      </c>
      <c r="D22" s="331" t="s">
        <v>269</v>
      </c>
      <c r="E22" s="239"/>
      <c r="F22" s="36"/>
      <c r="G22" s="36"/>
      <c r="H22" s="36"/>
      <c r="I22" s="230"/>
      <c r="J22" s="36"/>
      <c r="K22" s="36"/>
      <c r="L22" s="293">
        <v>0.15</v>
      </c>
      <c r="M22" s="331" t="s">
        <v>269</v>
      </c>
      <c r="N22" s="239"/>
      <c r="O22" s="36"/>
      <c r="P22" s="230"/>
      <c r="Q22" s="36"/>
      <c r="R22" s="36"/>
      <c r="S22" s="293">
        <v>0.18</v>
      </c>
      <c r="T22" s="331" t="s">
        <v>269</v>
      </c>
      <c r="U22" s="239"/>
      <c r="V22" s="36"/>
      <c r="W22" s="36"/>
      <c r="X22" s="36"/>
    </row>
    <row r="23" spans="1:24" ht="12">
      <c r="A23" s="36"/>
      <c r="B23" s="52" t="s">
        <v>319</v>
      </c>
      <c r="C23" s="234"/>
      <c r="D23" s="239"/>
      <c r="E23" s="239"/>
      <c r="F23" s="36"/>
      <c r="G23" s="36"/>
      <c r="H23" s="36"/>
      <c r="I23" s="230"/>
      <c r="J23" s="36"/>
      <c r="K23" s="52" t="s">
        <v>319</v>
      </c>
      <c r="L23" s="234"/>
      <c r="M23" s="239"/>
      <c r="N23" s="239"/>
      <c r="O23" s="36"/>
      <c r="P23" s="230"/>
      <c r="Q23" s="36"/>
      <c r="R23" s="52" t="s">
        <v>319</v>
      </c>
      <c r="S23" s="234"/>
      <c r="T23" s="239"/>
      <c r="U23" s="239"/>
      <c r="V23" s="36"/>
      <c r="W23" s="36"/>
      <c r="X23" s="36"/>
    </row>
    <row r="24" spans="1:24" ht="12">
      <c r="A24" s="36"/>
      <c r="B24" s="52" t="s">
        <v>271</v>
      </c>
      <c r="C24" s="293">
        <v>0.48</v>
      </c>
      <c r="D24" s="331" t="s">
        <v>269</v>
      </c>
      <c r="E24" s="239"/>
      <c r="F24" s="36"/>
      <c r="G24" s="36"/>
      <c r="H24" s="36"/>
      <c r="I24" s="230"/>
      <c r="J24" s="36"/>
      <c r="K24" s="52" t="s">
        <v>271</v>
      </c>
      <c r="L24" s="293">
        <v>0.48</v>
      </c>
      <c r="M24" s="331" t="s">
        <v>269</v>
      </c>
      <c r="N24" s="239"/>
      <c r="O24" s="36"/>
      <c r="P24" s="230"/>
      <c r="Q24" s="36"/>
      <c r="R24" s="52" t="s">
        <v>271</v>
      </c>
      <c r="S24" s="293">
        <v>0.48</v>
      </c>
      <c r="T24" s="331" t="s">
        <v>269</v>
      </c>
      <c r="U24" s="239"/>
      <c r="V24" s="36"/>
      <c r="W24" s="36"/>
      <c r="X24" s="36"/>
    </row>
    <row r="25" spans="1:24" ht="12">
      <c r="A25" s="36"/>
      <c r="B25" s="52" t="s">
        <v>272</v>
      </c>
      <c r="C25" s="293">
        <v>0.11</v>
      </c>
      <c r="D25" s="331" t="s">
        <v>269</v>
      </c>
      <c r="E25" s="239"/>
      <c r="F25" s="36"/>
      <c r="G25" s="36"/>
      <c r="H25" s="36"/>
      <c r="I25" s="230"/>
      <c r="J25" s="36"/>
      <c r="K25" s="52" t="s">
        <v>272</v>
      </c>
      <c r="L25" s="293">
        <v>0.11</v>
      </c>
      <c r="M25" s="331" t="s">
        <v>269</v>
      </c>
      <c r="N25" s="239"/>
      <c r="O25" s="36"/>
      <c r="P25" s="230"/>
      <c r="Q25" s="36"/>
      <c r="R25" s="52" t="s">
        <v>272</v>
      </c>
      <c r="S25" s="293">
        <v>0.11</v>
      </c>
      <c r="T25" s="331" t="s">
        <v>269</v>
      </c>
      <c r="U25" s="239"/>
      <c r="V25" s="36"/>
      <c r="W25" s="36"/>
      <c r="X25" s="36"/>
    </row>
    <row r="26" spans="1:24" ht="12" hidden="1">
      <c r="A26" s="36"/>
      <c r="B26" s="52"/>
      <c r="C26" s="294"/>
      <c r="D26" s="52"/>
      <c r="E26" s="36"/>
      <c r="F26" s="36"/>
      <c r="G26" s="36"/>
      <c r="H26" s="36"/>
      <c r="I26" s="230"/>
      <c r="J26" s="36"/>
      <c r="K26" s="52"/>
      <c r="L26" s="294"/>
      <c r="M26" s="52"/>
      <c r="N26" s="36"/>
      <c r="O26" s="36"/>
      <c r="P26" s="230"/>
      <c r="Q26" s="36"/>
      <c r="R26" s="52"/>
      <c r="S26" s="294"/>
      <c r="T26" s="52"/>
      <c r="U26" s="36"/>
      <c r="V26" s="36"/>
      <c r="W26" s="36"/>
      <c r="X26" s="36"/>
    </row>
    <row r="27" spans="1:24" ht="30.75" hidden="1">
      <c r="A27" s="36"/>
      <c r="B27" s="298" t="s">
        <v>320</v>
      </c>
      <c r="C27" s="299">
        <f>C24-C22</f>
        <v>0.31999999999999995</v>
      </c>
      <c r="D27" s="295" t="s">
        <v>274</v>
      </c>
      <c r="E27" s="295"/>
      <c r="F27" s="36"/>
      <c r="G27" s="36"/>
      <c r="H27" s="36"/>
      <c r="I27" s="230"/>
      <c r="J27" s="36"/>
      <c r="K27" s="298" t="s">
        <v>320</v>
      </c>
      <c r="L27" s="299">
        <f>L24-L22</f>
        <v>0.32999999999999996</v>
      </c>
      <c r="M27" s="295" t="s">
        <v>274</v>
      </c>
      <c r="N27" s="295"/>
      <c r="O27" s="36"/>
      <c r="P27" s="230"/>
      <c r="Q27" s="36"/>
      <c r="R27" s="298" t="s">
        <v>320</v>
      </c>
      <c r="S27" s="299">
        <f>S24-S22</f>
        <v>0.3</v>
      </c>
      <c r="T27" s="295" t="s">
        <v>274</v>
      </c>
      <c r="U27" s="295"/>
      <c r="V27" s="36"/>
      <c r="W27" s="36"/>
      <c r="X27" s="36"/>
    </row>
    <row r="28" spans="1:24" ht="12" hidden="1">
      <c r="A28" s="36"/>
      <c r="B28" s="298"/>
      <c r="C28" s="299">
        <f>C22-C25</f>
        <v>0.05</v>
      </c>
      <c r="D28" s="295" t="s">
        <v>275</v>
      </c>
      <c r="E28" s="295"/>
      <c r="F28" s="36"/>
      <c r="G28" s="36"/>
      <c r="H28" s="36"/>
      <c r="I28" s="230"/>
      <c r="J28" s="36"/>
      <c r="K28" s="295"/>
      <c r="L28" s="299">
        <f>L22-L25</f>
        <v>0.039999999999999994</v>
      </c>
      <c r="M28" s="295" t="s">
        <v>275</v>
      </c>
      <c r="N28" s="295"/>
      <c r="O28" s="332"/>
      <c r="P28" s="230"/>
      <c r="Q28" s="36"/>
      <c r="R28" s="298"/>
      <c r="S28" s="299">
        <f>S22-S25</f>
        <v>0.06999999999999999</v>
      </c>
      <c r="T28" s="295" t="s">
        <v>275</v>
      </c>
      <c r="U28" s="295"/>
      <c r="V28" s="295"/>
      <c r="W28" s="295"/>
      <c r="X28" s="36"/>
    </row>
    <row r="29" spans="1:24" ht="12">
      <c r="A29" s="36"/>
      <c r="B29" s="295"/>
      <c r="C29" s="295"/>
      <c r="D29" s="295"/>
      <c r="E29" s="295"/>
      <c r="F29" s="36"/>
      <c r="G29" s="36"/>
      <c r="H29" s="36"/>
      <c r="I29" s="230"/>
      <c r="J29" s="36"/>
      <c r="K29" s="298"/>
      <c r="L29" s="295"/>
      <c r="M29" s="295"/>
      <c r="N29" s="295"/>
      <c r="O29" s="295"/>
      <c r="P29" s="230"/>
      <c r="Q29" s="36"/>
      <c r="R29" s="295"/>
      <c r="S29" s="295"/>
      <c r="T29" s="295"/>
      <c r="U29" s="295"/>
      <c r="V29" s="295"/>
      <c r="W29" s="295"/>
      <c r="X29" s="36"/>
    </row>
    <row r="30" spans="1:24" ht="12">
      <c r="A30" s="36"/>
      <c r="B30" s="52" t="s">
        <v>321</v>
      </c>
      <c r="C30" s="304">
        <f>C28/(C28+C27)</f>
        <v>0.13513513513513517</v>
      </c>
      <c r="D30" s="52" t="s">
        <v>277</v>
      </c>
      <c r="E30" s="36"/>
      <c r="F30" s="36"/>
      <c r="G30" s="36"/>
      <c r="H30" s="36"/>
      <c r="I30" s="230"/>
      <c r="J30" s="36"/>
      <c r="K30" s="52" t="s">
        <v>321</v>
      </c>
      <c r="L30" s="304">
        <v>0.11</v>
      </c>
      <c r="M30" s="52" t="s">
        <v>277</v>
      </c>
      <c r="N30" s="36"/>
      <c r="O30" s="36"/>
      <c r="P30" s="230"/>
      <c r="Q30" s="36"/>
      <c r="R30" s="52" t="s">
        <v>321</v>
      </c>
      <c r="S30" s="304">
        <f>S28/(S28+S27)</f>
        <v>0.18918918918918917</v>
      </c>
      <c r="T30" s="52" t="s">
        <v>277</v>
      </c>
      <c r="U30" s="36"/>
      <c r="V30" s="36"/>
      <c r="W30" s="36"/>
      <c r="X30" s="36"/>
    </row>
    <row r="31" spans="1:24" ht="12">
      <c r="A31" s="36"/>
      <c r="B31" s="52"/>
      <c r="C31" s="304">
        <f>C27/(C27+C28)</f>
        <v>0.8648648648648649</v>
      </c>
      <c r="D31" s="52" t="s">
        <v>278</v>
      </c>
      <c r="E31" s="36"/>
      <c r="F31" s="36"/>
      <c r="G31" s="36"/>
      <c r="H31" s="36"/>
      <c r="I31" s="230"/>
      <c r="J31" s="36"/>
      <c r="K31" s="52"/>
      <c r="L31" s="304">
        <v>0.89</v>
      </c>
      <c r="M31" s="52" t="s">
        <v>278</v>
      </c>
      <c r="N31" s="36"/>
      <c r="O31" s="36"/>
      <c r="P31" s="230"/>
      <c r="Q31" s="36"/>
      <c r="R31" s="52"/>
      <c r="S31" s="304">
        <f>S27/(S27+S28)</f>
        <v>0.8108108108108107</v>
      </c>
      <c r="T31" s="52" t="s">
        <v>278</v>
      </c>
      <c r="U31" s="36"/>
      <c r="V31" s="36"/>
      <c r="W31" s="36"/>
      <c r="X31" s="36"/>
    </row>
    <row r="32" spans="1:24" ht="12.75" thickBot="1">
      <c r="A32" s="36"/>
      <c r="B32" s="273"/>
      <c r="C32" s="333"/>
      <c r="D32" s="273"/>
      <c r="E32" s="273"/>
      <c r="F32" s="36"/>
      <c r="G32" s="36"/>
      <c r="H32" s="36"/>
      <c r="I32" s="230"/>
      <c r="J32" s="36"/>
      <c r="K32" s="36"/>
      <c r="L32" s="333"/>
      <c r="M32" s="48"/>
      <c r="N32" s="36"/>
      <c r="O32" s="36"/>
      <c r="P32" s="230"/>
      <c r="Q32" s="36"/>
      <c r="R32" s="36"/>
      <c r="S32" s="334"/>
      <c r="T32" s="48"/>
      <c r="U32" s="36"/>
      <c r="V32" s="36"/>
      <c r="W32" s="48"/>
      <c r="X32" s="36"/>
    </row>
    <row r="33" spans="1:24" s="74" customFormat="1" ht="12.75" thickBot="1">
      <c r="A33" s="283"/>
      <c r="B33" s="335" t="s">
        <v>322</v>
      </c>
      <c r="C33" s="303">
        <f>C30*C21</f>
        <v>13.513513513513518</v>
      </c>
      <c r="D33" s="248" t="s">
        <v>305</v>
      </c>
      <c r="E33" s="336" t="s">
        <v>277</v>
      </c>
      <c r="F33" s="36"/>
      <c r="G33" s="36"/>
      <c r="H33" s="36"/>
      <c r="I33" s="230"/>
      <c r="J33" s="36"/>
      <c r="K33" s="335" t="s">
        <v>322</v>
      </c>
      <c r="L33" s="246">
        <f>L30*L21</f>
        <v>2.585</v>
      </c>
      <c r="M33" s="278" t="s">
        <v>305</v>
      </c>
      <c r="N33" s="336" t="s">
        <v>277</v>
      </c>
      <c r="O33" s="36"/>
      <c r="P33" s="230"/>
      <c r="Q33" s="36"/>
      <c r="R33" s="335" t="s">
        <v>322</v>
      </c>
      <c r="S33" s="337">
        <f>S30*S21</f>
        <v>10.972972972972972</v>
      </c>
      <c r="T33" s="278" t="s">
        <v>305</v>
      </c>
      <c r="U33" s="336" t="s">
        <v>277</v>
      </c>
      <c r="V33" s="36"/>
      <c r="W33" s="36"/>
      <c r="X33" s="36"/>
    </row>
    <row r="34" spans="1:24" s="342" customFormat="1" ht="9.75">
      <c r="A34" s="282"/>
      <c r="B34" s="338"/>
      <c r="C34" s="281">
        <f>C33*0.45359237</f>
        <v>6.1296266216216235</v>
      </c>
      <c r="D34" s="282" t="s">
        <v>627</v>
      </c>
      <c r="E34" s="339"/>
      <c r="F34" s="340"/>
      <c r="G34" s="340"/>
      <c r="H34" s="340"/>
      <c r="I34" s="341"/>
      <c r="J34" s="340"/>
      <c r="K34" s="338"/>
      <c r="L34" s="281">
        <f>L33*0.45359237</f>
        <v>1.17253627645</v>
      </c>
      <c r="M34" s="282" t="s">
        <v>627</v>
      </c>
      <c r="N34" s="339"/>
      <c r="O34" s="340"/>
      <c r="P34" s="341"/>
      <c r="Q34" s="340"/>
      <c r="R34" s="338"/>
      <c r="S34" s="281">
        <f>S33*0.45359237</f>
        <v>4.977256816756756</v>
      </c>
      <c r="T34" s="282" t="s">
        <v>627</v>
      </c>
      <c r="U34" s="339"/>
      <c r="V34" s="340"/>
      <c r="W34" s="340"/>
      <c r="X34" s="340"/>
    </row>
    <row r="35" spans="1:24" s="74" customFormat="1" ht="6" customHeight="1">
      <c r="A35" s="48"/>
      <c r="B35" s="343"/>
      <c r="C35" s="303"/>
      <c r="D35" s="248"/>
      <c r="E35" s="343"/>
      <c r="F35" s="36"/>
      <c r="G35" s="36"/>
      <c r="H35" s="36"/>
      <c r="I35" s="230"/>
      <c r="J35" s="36"/>
      <c r="K35" s="343"/>
      <c r="L35" s="303"/>
      <c r="M35" s="248"/>
      <c r="N35" s="343"/>
      <c r="O35" s="36"/>
      <c r="P35" s="230"/>
      <c r="Q35" s="36"/>
      <c r="R35" s="343"/>
      <c r="S35" s="303"/>
      <c r="T35" s="248"/>
      <c r="U35" s="343"/>
      <c r="V35" s="36"/>
      <c r="W35" s="36"/>
      <c r="X35" s="36"/>
    </row>
    <row r="36" spans="1:24" s="74" customFormat="1" ht="12">
      <c r="A36" s="48"/>
      <c r="B36" s="343"/>
      <c r="C36" s="303">
        <f>C31*C21</f>
        <v>86.48648648648648</v>
      </c>
      <c r="D36" s="248" t="s">
        <v>305</v>
      </c>
      <c r="E36" s="343" t="s">
        <v>278</v>
      </c>
      <c r="F36" s="36"/>
      <c r="G36" s="36"/>
      <c r="H36" s="36"/>
      <c r="I36" s="230"/>
      <c r="J36" s="36"/>
      <c r="K36" s="343"/>
      <c r="L36" s="303">
        <f>L31*L21</f>
        <v>20.915</v>
      </c>
      <c r="M36" s="248" t="s">
        <v>305</v>
      </c>
      <c r="N36" s="343" t="s">
        <v>278</v>
      </c>
      <c r="O36" s="36"/>
      <c r="P36" s="230"/>
      <c r="Q36" s="36"/>
      <c r="R36" s="343"/>
      <c r="S36" s="303">
        <f>S31*S21</f>
        <v>47.027027027027025</v>
      </c>
      <c r="T36" s="248" t="s">
        <v>305</v>
      </c>
      <c r="U36" s="343" t="s">
        <v>278</v>
      </c>
      <c r="V36" s="36"/>
      <c r="W36" s="36"/>
      <c r="X36" s="36"/>
    </row>
    <row r="37" spans="1:24" s="342" customFormat="1" ht="9.75">
      <c r="A37" s="340"/>
      <c r="B37" s="339"/>
      <c r="C37" s="281">
        <f>C36*0.45359237</f>
        <v>39.22961037837838</v>
      </c>
      <c r="D37" s="282" t="s">
        <v>627</v>
      </c>
      <c r="E37" s="339"/>
      <c r="F37" s="340"/>
      <c r="G37" s="340"/>
      <c r="H37" s="340"/>
      <c r="I37" s="341"/>
      <c r="J37" s="340"/>
      <c r="K37" s="339"/>
      <c r="L37" s="281">
        <f>L36*0.45359237</f>
        <v>9.48688441855</v>
      </c>
      <c r="M37" s="282" t="s">
        <v>627</v>
      </c>
      <c r="N37" s="340"/>
      <c r="O37" s="344"/>
      <c r="P37" s="341"/>
      <c r="Q37" s="340"/>
      <c r="R37" s="339"/>
      <c r="S37" s="281">
        <f>S36*0.45359237</f>
        <v>21.331100643243243</v>
      </c>
      <c r="T37" s="282" t="s">
        <v>627</v>
      </c>
      <c r="U37" s="340"/>
      <c r="V37" s="344"/>
      <c r="W37" s="340"/>
      <c r="X37" s="340"/>
    </row>
    <row r="38" spans="1:24" s="74" customFormat="1" ht="12.75" thickBot="1">
      <c r="A38" s="36"/>
      <c r="B38" s="283"/>
      <c r="C38" s="345" t="s">
        <v>323</v>
      </c>
      <c r="D38" s="273"/>
      <c r="E38" s="287"/>
      <c r="F38" s="36"/>
      <c r="G38" s="36"/>
      <c r="H38" s="36"/>
      <c r="I38" s="230"/>
      <c r="J38" s="36"/>
      <c r="K38" s="283"/>
      <c r="L38" s="345" t="s">
        <v>324</v>
      </c>
      <c r="M38" s="273"/>
      <c r="N38" s="287"/>
      <c r="O38" s="36"/>
      <c r="P38" s="230"/>
      <c r="Q38" s="36"/>
      <c r="R38" s="283"/>
      <c r="S38" s="345" t="s">
        <v>325</v>
      </c>
      <c r="T38" s="273"/>
      <c r="U38" s="287"/>
      <c r="V38" s="36"/>
      <c r="W38" s="36"/>
      <c r="X38" s="36"/>
    </row>
    <row r="39" spans="1:24" ht="12">
      <c r="A39" s="36"/>
      <c r="B39" s="36"/>
      <c r="C39" s="36"/>
      <c r="D39" s="36"/>
      <c r="E39" s="36"/>
      <c r="F39" s="36"/>
      <c r="G39" s="36"/>
      <c r="H39" s="36"/>
      <c r="I39" s="230"/>
      <c r="J39" s="36"/>
      <c r="K39" s="36"/>
      <c r="L39" s="36"/>
      <c r="M39" s="36"/>
      <c r="N39" s="36"/>
      <c r="O39" s="36"/>
      <c r="P39" s="230"/>
      <c r="Q39" s="36"/>
      <c r="R39" s="36"/>
      <c r="S39" s="36"/>
      <c r="T39" s="36"/>
      <c r="U39" s="36"/>
      <c r="V39" s="36"/>
      <c r="W39" s="36"/>
      <c r="X39" s="36"/>
    </row>
    <row r="40" spans="1:24" ht="12">
      <c r="A40" s="36"/>
      <c r="I40" s="36"/>
      <c r="J40" s="36"/>
      <c r="K40" s="36"/>
      <c r="L40" s="36"/>
      <c r="M40" s="36"/>
      <c r="N40" s="36"/>
      <c r="O40" s="36"/>
      <c r="P40" s="36"/>
      <c r="Q40" s="36"/>
      <c r="R40" s="36"/>
      <c r="S40" s="36"/>
      <c r="T40" s="36"/>
      <c r="U40" s="36"/>
      <c r="V40" s="36"/>
      <c r="W40" s="36"/>
      <c r="X40" s="36"/>
    </row>
    <row r="42" ht="12">
      <c r="R42" s="60"/>
    </row>
    <row r="52" s="301" customFormat="1" ht="9.75"/>
    <row r="53" s="301" customFormat="1" ht="9.75"/>
    <row r="56" spans="8:11" ht="12">
      <c r="H56" s="18"/>
      <c r="I56" s="18"/>
      <c r="J56" s="18"/>
      <c r="K56" s="18"/>
    </row>
  </sheetData>
  <sheetProtection/>
  <mergeCells count="4">
    <mergeCell ref="B5:H5"/>
    <mergeCell ref="B8:H8"/>
    <mergeCell ref="B13:H13"/>
    <mergeCell ref="B16:H16"/>
  </mergeCells>
  <hyperlinks>
    <hyperlink ref="B6" r:id="rId1" display="http://www.extension.umn.edu/distribution/livestocksystems/DI1192.html "/>
    <hyperlink ref="B14" r:id="rId2" display="http://extension.oregonstate.edu/catalog/html/pnw/pnw477/ "/>
  </hyperlinks>
  <printOptions/>
  <pageMargins left="0.7480314960629921" right="0.7480314960629921" top="0.984251968503937" bottom="0.984251968503937" header="0.5118110236220472" footer="0.5118110236220472"/>
  <pageSetup horizontalDpi="600" verticalDpi="600" orientation="landscape" paperSize="5" r:id="rId3"/>
</worksheet>
</file>

<file path=xl/worksheets/sheet11.xml><?xml version="1.0" encoding="utf-8"?>
<worksheet xmlns="http://schemas.openxmlformats.org/spreadsheetml/2006/main" xmlns:r="http://schemas.openxmlformats.org/officeDocument/2006/relationships">
  <sheetPr>
    <tabColor rgb="FFFFFF99"/>
  </sheetPr>
  <dimension ref="A1:N59"/>
  <sheetViews>
    <sheetView zoomScalePageLayoutView="0" workbookViewId="0" topLeftCell="A4">
      <selection activeCell="L15" sqref="L15"/>
    </sheetView>
  </sheetViews>
  <sheetFormatPr defaultColWidth="9.140625" defaultRowHeight="12.75"/>
  <cols>
    <col min="1" max="1" width="3.7109375" style="0" customWidth="1"/>
    <col min="4" max="4" width="11.140625" style="288" customWidth="1"/>
  </cols>
  <sheetData>
    <row r="1" spans="2:11" ht="8.25" customHeight="1">
      <c r="B1" s="36"/>
      <c r="C1" s="36"/>
      <c r="D1" s="231"/>
      <c r="E1" s="36"/>
      <c r="F1" s="36"/>
      <c r="G1" s="36"/>
      <c r="H1" s="36"/>
      <c r="I1" s="36"/>
      <c r="J1" s="36"/>
      <c r="K1" s="36"/>
    </row>
    <row r="2" spans="1:11" ht="17.25">
      <c r="A2" s="36"/>
      <c r="B2" s="219" t="s">
        <v>262</v>
      </c>
      <c r="C2" s="36"/>
      <c r="D2" s="231"/>
      <c r="E2" s="36"/>
      <c r="F2" s="36"/>
      <c r="G2" s="36"/>
      <c r="H2" s="36"/>
      <c r="I2" s="36"/>
      <c r="J2" s="36"/>
      <c r="K2" s="36"/>
    </row>
    <row r="3" spans="1:11" ht="12">
      <c r="A3" s="36"/>
      <c r="B3" s="36"/>
      <c r="C3" s="36"/>
      <c r="D3" s="231"/>
      <c r="E3" s="36"/>
      <c r="F3" s="36"/>
      <c r="G3" s="36"/>
      <c r="H3" s="36"/>
      <c r="I3" s="36"/>
      <c r="J3" s="36"/>
      <c r="K3" s="36"/>
    </row>
    <row r="4" spans="1:11" ht="12">
      <c r="A4" s="36"/>
      <c r="B4" s="1" t="s">
        <v>263</v>
      </c>
      <c r="C4" s="1"/>
      <c r="D4" s="289"/>
      <c r="E4" s="290"/>
      <c r="F4" s="266" t="s">
        <v>176</v>
      </c>
      <c r="G4" s="267"/>
      <c r="H4" s="267"/>
      <c r="I4" s="267"/>
      <c r="J4" s="268"/>
      <c r="K4" s="36"/>
    </row>
    <row r="5" spans="1:11" ht="12.75" customHeight="1">
      <c r="A5" s="36"/>
      <c r="B5" s="686" t="s">
        <v>622</v>
      </c>
      <c r="C5" s="686"/>
      <c r="D5" s="686"/>
      <c r="E5" s="225"/>
      <c r="F5" s="223">
        <v>10</v>
      </c>
      <c r="G5" s="224" t="s">
        <v>264</v>
      </c>
      <c r="H5" s="48"/>
      <c r="I5" s="48"/>
      <c r="J5" s="42"/>
      <c r="K5" s="36"/>
    </row>
    <row r="6" spans="1:11" ht="12.75">
      <c r="A6" s="36"/>
      <c r="B6" s="686"/>
      <c r="C6" s="686"/>
      <c r="D6" s="686"/>
      <c r="E6" s="225"/>
      <c r="F6" s="226">
        <v>11.4</v>
      </c>
      <c r="G6" s="227" t="s">
        <v>178</v>
      </c>
      <c r="H6" s="46"/>
      <c r="I6" s="46"/>
      <c r="J6" s="47"/>
      <c r="K6" s="36"/>
    </row>
    <row r="7" spans="1:14" ht="12.75">
      <c r="A7" s="36"/>
      <c r="B7" s="225"/>
      <c r="C7" s="225"/>
      <c r="D7" s="291"/>
      <c r="E7" s="225"/>
      <c r="F7" s="36"/>
      <c r="G7" s="252"/>
      <c r="H7" s="36"/>
      <c r="I7" s="36"/>
      <c r="J7" s="36"/>
      <c r="K7" s="36"/>
      <c r="L7" s="18"/>
      <c r="M7" s="18"/>
      <c r="N7" s="18"/>
    </row>
    <row r="8" spans="1:14" ht="12">
      <c r="A8" s="36"/>
      <c r="B8" s="36"/>
      <c r="C8" s="36"/>
      <c r="D8" s="231"/>
      <c r="E8" s="36"/>
      <c r="F8" s="36"/>
      <c r="G8" s="36"/>
      <c r="H8" s="36"/>
      <c r="I8" s="36"/>
      <c r="J8" s="36"/>
      <c r="K8" s="36"/>
      <c r="L8" s="18"/>
      <c r="M8" s="18"/>
      <c r="N8" s="18"/>
    </row>
    <row r="9" spans="1:14" ht="12">
      <c r="A9" s="36"/>
      <c r="B9" s="36"/>
      <c r="C9" s="36"/>
      <c r="D9" s="235" t="s">
        <v>265</v>
      </c>
      <c r="E9" s="234">
        <v>12.5</v>
      </c>
      <c r="F9" s="52" t="s">
        <v>266</v>
      </c>
      <c r="G9" s="52"/>
      <c r="H9" s="36"/>
      <c r="I9" s="36"/>
      <c r="J9" s="36"/>
      <c r="K9" s="36"/>
      <c r="L9" s="18"/>
      <c r="M9" s="18"/>
      <c r="N9" s="18"/>
    </row>
    <row r="10" spans="1:11" ht="12">
      <c r="A10" s="36"/>
      <c r="B10" s="36"/>
      <c r="C10" s="36"/>
      <c r="D10" s="235" t="s">
        <v>626</v>
      </c>
      <c r="E10" s="236">
        <f>E9*365</f>
        <v>4562.5</v>
      </c>
      <c r="F10" s="52" t="s">
        <v>267</v>
      </c>
      <c r="G10" s="52"/>
      <c r="H10" s="36"/>
      <c r="I10" s="36"/>
      <c r="J10" s="36"/>
      <c r="K10" s="36"/>
    </row>
    <row r="11" spans="1:11" ht="12">
      <c r="A11" s="36"/>
      <c r="B11" s="36"/>
      <c r="C11" s="36"/>
      <c r="D11" s="235" t="s">
        <v>268</v>
      </c>
      <c r="E11" s="292">
        <v>0.145</v>
      </c>
      <c r="F11" s="52" t="s">
        <v>269</v>
      </c>
      <c r="G11" s="36"/>
      <c r="H11" s="36"/>
      <c r="I11" s="36"/>
      <c r="J11" s="36"/>
      <c r="K11" s="36"/>
    </row>
    <row r="12" spans="1:11" ht="12">
      <c r="A12" s="36"/>
      <c r="B12" s="36"/>
      <c r="C12" s="36"/>
      <c r="D12" s="231"/>
      <c r="E12" s="36"/>
      <c r="F12" s="36"/>
      <c r="G12" s="36"/>
      <c r="H12" s="36"/>
      <c r="I12" s="36"/>
      <c r="J12" s="36"/>
      <c r="K12" s="36"/>
    </row>
    <row r="13" spans="1:11" ht="12">
      <c r="A13" s="36"/>
      <c r="B13" s="36"/>
      <c r="C13" s="51"/>
      <c r="D13" s="235" t="s">
        <v>270</v>
      </c>
      <c r="E13" s="36"/>
      <c r="F13" s="36"/>
      <c r="G13" s="36"/>
      <c r="H13" s="52"/>
      <c r="I13" s="51"/>
      <c r="J13" s="36"/>
      <c r="K13" s="36"/>
    </row>
    <row r="14" spans="1:11" ht="12">
      <c r="A14" s="36"/>
      <c r="B14" s="36"/>
      <c r="C14" s="36"/>
      <c r="D14" s="235" t="s">
        <v>271</v>
      </c>
      <c r="E14" s="293">
        <v>0.48</v>
      </c>
      <c r="F14" s="52" t="s">
        <v>269</v>
      </c>
      <c r="G14" s="36"/>
      <c r="H14" s="52"/>
      <c r="I14" s="294"/>
      <c r="J14" s="36"/>
      <c r="K14" s="36"/>
    </row>
    <row r="15" spans="1:11" ht="12">
      <c r="A15" s="36"/>
      <c r="B15" s="36"/>
      <c r="C15" s="36"/>
      <c r="D15" s="235" t="s">
        <v>272</v>
      </c>
      <c r="E15" s="293">
        <v>0.11</v>
      </c>
      <c r="F15" s="52" t="s">
        <v>269</v>
      </c>
      <c r="G15" s="36"/>
      <c r="H15" s="52"/>
      <c r="I15" s="294"/>
      <c r="J15" s="52"/>
      <c r="K15" s="36"/>
    </row>
    <row r="16" spans="1:11" ht="12">
      <c r="A16" s="36"/>
      <c r="B16" s="52"/>
      <c r="C16" s="294"/>
      <c r="D16" s="235"/>
      <c r="E16" s="36"/>
      <c r="F16" s="36"/>
      <c r="G16" s="36"/>
      <c r="H16" s="52"/>
      <c r="I16" s="294"/>
      <c r="J16" s="52"/>
      <c r="K16" s="36"/>
    </row>
    <row r="17" spans="1:12" s="301" customFormat="1" ht="9.75" hidden="1">
      <c r="A17" s="295"/>
      <c r="B17" s="295"/>
      <c r="C17" s="295"/>
      <c r="D17" s="296" t="s">
        <v>273</v>
      </c>
      <c r="E17" s="297">
        <f>E14-E11</f>
        <v>0.33499999999999996</v>
      </c>
      <c r="F17" s="295" t="s">
        <v>274</v>
      </c>
      <c r="G17" s="295"/>
      <c r="H17" s="298"/>
      <c r="I17" s="299"/>
      <c r="J17" s="295"/>
      <c r="K17" s="295"/>
      <c r="L17" s="300"/>
    </row>
    <row r="18" spans="1:11" s="301" customFormat="1" ht="9.75" hidden="1">
      <c r="A18" s="295"/>
      <c r="B18" s="295"/>
      <c r="C18" s="295"/>
      <c r="D18" s="302"/>
      <c r="E18" s="297">
        <f>E11-E15</f>
        <v>0.03499999999999999</v>
      </c>
      <c r="F18" s="295" t="s">
        <v>275</v>
      </c>
      <c r="G18" s="295"/>
      <c r="H18" s="298"/>
      <c r="I18" s="299"/>
      <c r="J18" s="295"/>
      <c r="K18" s="295"/>
    </row>
    <row r="19" spans="1:14" ht="12" hidden="1">
      <c r="A19" s="36"/>
      <c r="B19" s="36"/>
      <c r="C19" s="36"/>
      <c r="D19" s="270"/>
      <c r="E19" s="52"/>
      <c r="F19" s="52"/>
      <c r="G19" s="36"/>
      <c r="H19" s="36"/>
      <c r="I19" s="231"/>
      <c r="J19" s="303"/>
      <c r="K19" s="270"/>
      <c r="L19" s="301"/>
      <c r="M19" s="33"/>
      <c r="N19" s="18"/>
    </row>
    <row r="20" spans="1:14" ht="12">
      <c r="A20" s="36"/>
      <c r="B20" s="36"/>
      <c r="C20" s="36"/>
      <c r="D20" s="235" t="s">
        <v>276</v>
      </c>
      <c r="E20" s="304">
        <f>E18/(E18+E17)</f>
        <v>0.09459459459459459</v>
      </c>
      <c r="F20" s="52" t="s">
        <v>277</v>
      </c>
      <c r="G20" s="36"/>
      <c r="H20" s="36"/>
      <c r="I20" s="231"/>
      <c r="J20" s="303"/>
      <c r="K20" s="224"/>
      <c r="L20" s="18"/>
      <c r="M20" s="18"/>
      <c r="N20" s="18"/>
    </row>
    <row r="21" spans="1:14" ht="12">
      <c r="A21" s="36"/>
      <c r="B21" s="36"/>
      <c r="C21" s="36"/>
      <c r="D21" s="235"/>
      <c r="E21" s="304">
        <f>E17/(E17+E18)</f>
        <v>0.9054054054054055</v>
      </c>
      <c r="F21" s="52" t="s">
        <v>278</v>
      </c>
      <c r="G21" s="36"/>
      <c r="H21" s="36"/>
      <c r="I21" s="231"/>
      <c r="J21" s="303"/>
      <c r="K21" s="224"/>
      <c r="L21" s="18"/>
      <c r="M21" s="18"/>
      <c r="N21" s="18"/>
    </row>
    <row r="22" spans="1:14" ht="12">
      <c r="A22" s="36"/>
      <c r="B22" s="36"/>
      <c r="C22" s="36"/>
      <c r="D22" s="270"/>
      <c r="E22" s="55"/>
      <c r="F22" s="52"/>
      <c r="G22" s="36"/>
      <c r="H22" s="36"/>
      <c r="I22" s="231"/>
      <c r="J22" s="303"/>
      <c r="K22" s="224"/>
      <c r="L22" s="18"/>
      <c r="M22" s="18"/>
      <c r="N22" s="18"/>
    </row>
    <row r="23" spans="1:14" ht="12">
      <c r="A23" s="36"/>
      <c r="B23" s="36"/>
      <c r="C23" s="36"/>
      <c r="D23" s="270" t="s">
        <v>279</v>
      </c>
      <c r="E23" s="256">
        <f>E10*E20</f>
        <v>431.5878378378378</v>
      </c>
      <c r="F23" s="52" t="s">
        <v>280</v>
      </c>
      <c r="G23" s="36"/>
      <c r="H23" s="36"/>
      <c r="I23" s="231"/>
      <c r="J23" s="303"/>
      <c r="K23" s="224"/>
      <c r="L23" s="18"/>
      <c r="M23" s="18"/>
      <c r="N23" s="18"/>
    </row>
    <row r="24" spans="1:14" ht="12">
      <c r="A24" s="36"/>
      <c r="B24" s="36"/>
      <c r="C24" s="36"/>
      <c r="D24" s="270"/>
      <c r="E24" s="256">
        <f>E10*E21</f>
        <v>4130.9121621621625</v>
      </c>
      <c r="F24" s="52" t="s">
        <v>281</v>
      </c>
      <c r="G24" s="36"/>
      <c r="H24" s="36"/>
      <c r="I24" s="231"/>
      <c r="J24" s="303"/>
      <c r="K24" s="224"/>
      <c r="L24" s="18"/>
      <c r="M24" s="18"/>
      <c r="N24" s="18"/>
    </row>
    <row r="25" spans="1:14" ht="12">
      <c r="A25" s="36"/>
      <c r="B25" s="36"/>
      <c r="C25" s="36"/>
      <c r="D25" s="270"/>
      <c r="E25" s="305"/>
      <c r="F25" s="52"/>
      <c r="G25" s="36"/>
      <c r="H25" s="36"/>
      <c r="I25" s="231"/>
      <c r="J25" s="303"/>
      <c r="K25" s="224"/>
      <c r="L25" s="18"/>
      <c r="M25" s="18"/>
      <c r="N25" s="18"/>
    </row>
    <row r="26" spans="1:14" ht="12">
      <c r="A26" s="36"/>
      <c r="B26" s="36"/>
      <c r="C26" s="36"/>
      <c r="D26" s="270" t="s">
        <v>282</v>
      </c>
      <c r="E26" s="306">
        <v>2</v>
      </c>
      <c r="F26" s="52" t="s">
        <v>283</v>
      </c>
      <c r="G26" s="36"/>
      <c r="H26" s="36"/>
      <c r="I26" s="231"/>
      <c r="J26" s="303"/>
      <c r="K26" s="224"/>
      <c r="L26" s="18"/>
      <c r="M26" s="18"/>
      <c r="N26" s="18"/>
    </row>
    <row r="27" spans="1:14" ht="12">
      <c r="A27" s="36"/>
      <c r="B27" s="36"/>
      <c r="C27" s="36"/>
      <c r="D27" s="270" t="s">
        <v>284</v>
      </c>
      <c r="E27" s="306">
        <v>18</v>
      </c>
      <c r="F27" s="52" t="s">
        <v>285</v>
      </c>
      <c r="G27" s="36"/>
      <c r="H27" s="36"/>
      <c r="I27" s="231"/>
      <c r="J27" s="303"/>
      <c r="K27" s="224"/>
      <c r="L27" s="18"/>
      <c r="M27" s="18"/>
      <c r="N27" s="18"/>
    </row>
    <row r="28" spans="1:14" ht="12">
      <c r="A28" s="36"/>
      <c r="B28" s="36"/>
      <c r="C28" s="36"/>
      <c r="D28" s="270" t="s">
        <v>286</v>
      </c>
      <c r="E28" s="256">
        <f>E26*E27</f>
        <v>36</v>
      </c>
      <c r="F28" s="52" t="s">
        <v>287</v>
      </c>
      <c r="G28" s="36"/>
      <c r="H28" s="36"/>
      <c r="I28" s="231"/>
      <c r="J28" s="303"/>
      <c r="K28" s="224"/>
      <c r="L28" s="18"/>
      <c r="M28" s="18"/>
      <c r="N28" s="18"/>
    </row>
    <row r="29" spans="1:14" ht="12">
      <c r="A29" s="36"/>
      <c r="B29" s="36"/>
      <c r="C29" s="36"/>
      <c r="D29" s="270"/>
      <c r="E29" s="305"/>
      <c r="F29" s="52"/>
      <c r="G29" s="36"/>
      <c r="H29" s="36"/>
      <c r="I29" s="231"/>
      <c r="J29" s="303"/>
      <c r="K29" s="224"/>
      <c r="L29" s="18"/>
      <c r="M29" s="18"/>
      <c r="N29" s="18"/>
    </row>
    <row r="30" spans="1:14" ht="12">
      <c r="A30" s="36"/>
      <c r="B30" s="36"/>
      <c r="C30" s="36"/>
      <c r="D30" s="307" t="s">
        <v>288</v>
      </c>
      <c r="E30" s="305"/>
      <c r="F30" s="52"/>
      <c r="G30" s="36"/>
      <c r="H30" s="36"/>
      <c r="I30" s="231"/>
      <c r="J30" s="303"/>
      <c r="K30" s="224"/>
      <c r="L30" s="18"/>
      <c r="M30" s="18"/>
      <c r="N30" s="18"/>
    </row>
    <row r="31" spans="1:14" ht="12">
      <c r="A31" s="36"/>
      <c r="B31" s="36"/>
      <c r="C31" s="36"/>
      <c r="D31" s="270"/>
      <c r="E31" s="309">
        <f>E23/E28</f>
        <v>11.98855105105105</v>
      </c>
      <c r="F31" s="310" t="s">
        <v>280</v>
      </c>
      <c r="G31" s="222"/>
      <c r="H31" s="36"/>
      <c r="I31" s="231"/>
      <c r="J31" s="303"/>
      <c r="K31" s="224"/>
      <c r="L31" s="18"/>
      <c r="M31" s="18"/>
      <c r="N31" s="18"/>
    </row>
    <row r="32" spans="1:14" ht="12">
      <c r="A32" s="36"/>
      <c r="B32" s="36"/>
      <c r="C32" s="36"/>
      <c r="D32" s="270"/>
      <c r="E32" s="311">
        <f>E24/E28</f>
        <v>114.74756006006007</v>
      </c>
      <c r="F32" s="265" t="s">
        <v>281</v>
      </c>
      <c r="G32" s="47"/>
      <c r="H32" s="36"/>
      <c r="I32" s="231"/>
      <c r="J32" s="303"/>
      <c r="K32" s="53"/>
      <c r="L32" s="18"/>
      <c r="M32" s="18"/>
      <c r="N32" s="18"/>
    </row>
    <row r="33" spans="1:14" ht="12">
      <c r="A33" s="36"/>
      <c r="B33" s="36"/>
      <c r="C33" s="36"/>
      <c r="D33" s="270"/>
      <c r="E33" s="305"/>
      <c r="F33" s="52"/>
      <c r="G33" s="36"/>
      <c r="H33" s="36"/>
      <c r="I33" s="231"/>
      <c r="J33" s="303"/>
      <c r="K33" s="224"/>
      <c r="L33" s="18"/>
      <c r="M33" s="18"/>
      <c r="N33" s="18"/>
    </row>
    <row r="34" spans="1:11" ht="12">
      <c r="A34" s="36"/>
      <c r="B34" s="36"/>
      <c r="C34" s="36"/>
      <c r="D34" s="307" t="s">
        <v>289</v>
      </c>
      <c r="E34" s="36"/>
      <c r="F34" s="36"/>
      <c r="G34" s="36"/>
      <c r="H34" s="36"/>
      <c r="I34" s="36"/>
      <c r="J34" s="36"/>
      <c r="K34" s="36"/>
    </row>
    <row r="35" spans="1:11" ht="12">
      <c r="A35" s="36"/>
      <c r="B35" s="36"/>
      <c r="C35" s="36"/>
      <c r="D35" s="270" t="s">
        <v>290</v>
      </c>
      <c r="E35" s="234">
        <v>6</v>
      </c>
      <c r="F35" s="52" t="s">
        <v>291</v>
      </c>
      <c r="G35" s="36"/>
      <c r="H35" s="36"/>
      <c r="I35" s="36"/>
      <c r="J35" s="36"/>
      <c r="K35" s="36"/>
    </row>
    <row r="36" spans="1:11" ht="12">
      <c r="A36" s="36"/>
      <c r="B36" s="36"/>
      <c r="C36" s="36"/>
      <c r="D36" s="235" t="s">
        <v>292</v>
      </c>
      <c r="E36" s="234">
        <v>135</v>
      </c>
      <c r="F36" s="52" t="s">
        <v>293</v>
      </c>
      <c r="G36" s="36"/>
      <c r="H36" s="36"/>
      <c r="I36" s="36"/>
      <c r="J36" s="36"/>
      <c r="K36" s="36"/>
    </row>
    <row r="37" spans="1:11" ht="12">
      <c r="A37" s="36"/>
      <c r="B37" s="36"/>
      <c r="C37" s="36"/>
      <c r="D37" s="235" t="s">
        <v>294</v>
      </c>
      <c r="E37" s="236">
        <f>E35*E36</f>
        <v>810</v>
      </c>
      <c r="F37" s="52" t="s">
        <v>295</v>
      </c>
      <c r="G37" s="36"/>
      <c r="H37" s="36"/>
      <c r="I37" s="36"/>
      <c r="J37" s="36"/>
      <c r="K37" s="36"/>
    </row>
    <row r="38" spans="1:11" ht="12">
      <c r="A38" s="36"/>
      <c r="B38" s="36"/>
      <c r="C38" s="36"/>
      <c r="D38" s="235" t="s">
        <v>268</v>
      </c>
      <c r="E38" s="312">
        <v>0.16</v>
      </c>
      <c r="F38" s="52" t="s">
        <v>269</v>
      </c>
      <c r="G38" s="36"/>
      <c r="H38" s="36"/>
      <c r="I38" s="36"/>
      <c r="J38" s="36"/>
      <c r="K38" s="36"/>
    </row>
    <row r="39" spans="1:11" ht="12">
      <c r="A39" s="36"/>
      <c r="B39" s="36"/>
      <c r="C39" s="36"/>
      <c r="D39" s="231"/>
      <c r="E39" s="36"/>
      <c r="F39" s="52"/>
      <c r="G39" s="36"/>
      <c r="H39" s="36"/>
      <c r="I39" s="36"/>
      <c r="J39" s="36"/>
      <c r="K39" s="36"/>
    </row>
    <row r="40" spans="1:11" ht="12">
      <c r="A40" s="36"/>
      <c r="B40" s="36"/>
      <c r="C40" s="36"/>
      <c r="D40" s="235" t="s">
        <v>270</v>
      </c>
      <c r="E40" s="36"/>
      <c r="F40" s="36"/>
      <c r="G40" s="36"/>
      <c r="H40" s="36"/>
      <c r="I40" s="36"/>
      <c r="J40" s="36"/>
      <c r="K40" s="36"/>
    </row>
    <row r="41" spans="1:11" ht="12">
      <c r="A41" s="36"/>
      <c r="B41" s="36"/>
      <c r="C41" s="36"/>
      <c r="D41" s="235" t="s">
        <v>271</v>
      </c>
      <c r="E41" s="293">
        <v>0.48</v>
      </c>
      <c r="F41" s="52" t="s">
        <v>269</v>
      </c>
      <c r="G41" s="36"/>
      <c r="H41" s="36"/>
      <c r="I41" s="36"/>
      <c r="J41" s="36"/>
      <c r="K41" s="36"/>
    </row>
    <row r="42" spans="1:11" ht="12">
      <c r="A42" s="36"/>
      <c r="B42" s="36"/>
      <c r="C42" s="36"/>
      <c r="D42" s="235" t="s">
        <v>272</v>
      </c>
      <c r="E42" s="293">
        <v>0.11</v>
      </c>
      <c r="F42" s="52" t="s">
        <v>269</v>
      </c>
      <c r="G42" s="36"/>
      <c r="H42" s="36"/>
      <c r="I42" s="36"/>
      <c r="J42" s="36"/>
      <c r="K42" s="36"/>
    </row>
    <row r="43" spans="1:11" ht="18" customHeight="1" hidden="1">
      <c r="A43" s="36"/>
      <c r="B43" s="36"/>
      <c r="C43" s="36"/>
      <c r="D43" s="235"/>
      <c r="E43" s="36"/>
      <c r="F43" s="36"/>
      <c r="G43" s="36"/>
      <c r="H43" s="36"/>
      <c r="I43" s="36"/>
      <c r="J43" s="36"/>
      <c r="K43" s="36"/>
    </row>
    <row r="44" spans="1:11" ht="18" customHeight="1" hidden="1">
      <c r="A44" s="36"/>
      <c r="B44" s="36"/>
      <c r="C44" s="36"/>
      <c r="D44" s="296" t="s">
        <v>273</v>
      </c>
      <c r="E44" s="297">
        <f>E41-E38</f>
        <v>0.31999999999999995</v>
      </c>
      <c r="F44" s="295" t="s">
        <v>274</v>
      </c>
      <c r="G44" s="36"/>
      <c r="H44" s="36"/>
      <c r="I44" s="36"/>
      <c r="J44" s="36"/>
      <c r="K44" s="36"/>
    </row>
    <row r="45" spans="1:11" ht="12" hidden="1">
      <c r="A45" s="36"/>
      <c r="B45" s="36"/>
      <c r="C45" s="36"/>
      <c r="D45" s="302"/>
      <c r="E45" s="297">
        <f>E38-E42</f>
        <v>0.05</v>
      </c>
      <c r="F45" s="295" t="s">
        <v>275</v>
      </c>
      <c r="G45" s="36"/>
      <c r="H45" s="36"/>
      <c r="I45" s="36"/>
      <c r="J45" s="36"/>
      <c r="K45" s="36"/>
    </row>
    <row r="46" spans="1:11" ht="18" customHeight="1">
      <c r="A46" s="36"/>
      <c r="B46" s="36"/>
      <c r="C46" s="36"/>
      <c r="D46" s="270"/>
      <c r="E46" s="52"/>
      <c r="F46" s="52"/>
      <c r="G46" s="36"/>
      <c r="H46" s="36"/>
      <c r="I46" s="36"/>
      <c r="J46" s="36"/>
      <c r="K46" s="36"/>
    </row>
    <row r="47" spans="1:11" ht="18" customHeight="1">
      <c r="A47" s="36"/>
      <c r="B47" s="36"/>
      <c r="C47" s="36"/>
      <c r="D47" s="235" t="s">
        <v>276</v>
      </c>
      <c r="E47" s="304">
        <f>E45/(E45+E44)</f>
        <v>0.13513513513513517</v>
      </c>
      <c r="F47" s="52" t="s">
        <v>277</v>
      </c>
      <c r="G47" s="36"/>
      <c r="H47" s="36"/>
      <c r="I47" s="36"/>
      <c r="J47" s="36"/>
      <c r="K47" s="36"/>
    </row>
    <row r="48" spans="1:11" ht="12">
      <c r="A48" s="36"/>
      <c r="B48" s="36"/>
      <c r="C48" s="36"/>
      <c r="D48" s="235"/>
      <c r="E48" s="304">
        <f>E44/(E44+E45)</f>
        <v>0.8648648648648649</v>
      </c>
      <c r="F48" s="52" t="s">
        <v>278</v>
      </c>
      <c r="G48" s="36"/>
      <c r="H48" s="36"/>
      <c r="I48" s="36"/>
      <c r="J48" s="36"/>
      <c r="K48" s="36"/>
    </row>
    <row r="49" spans="1:11" ht="12">
      <c r="A49" s="36"/>
      <c r="B49" s="36"/>
      <c r="C49" s="36"/>
      <c r="D49" s="270"/>
      <c r="E49" s="55"/>
      <c r="F49" s="52"/>
      <c r="G49" s="36"/>
      <c r="H49" s="36"/>
      <c r="I49" s="36"/>
      <c r="J49" s="36"/>
      <c r="K49" s="36"/>
    </row>
    <row r="50" spans="1:11" ht="12">
      <c r="A50" s="36"/>
      <c r="B50" s="36"/>
      <c r="C50" s="36"/>
      <c r="D50" s="270" t="s">
        <v>279</v>
      </c>
      <c r="E50" s="309">
        <f>E37*E47</f>
        <v>109.45945945945948</v>
      </c>
      <c r="F50" s="310" t="s">
        <v>296</v>
      </c>
      <c r="G50" s="222"/>
      <c r="H50" s="36"/>
      <c r="I50" s="36"/>
      <c r="J50" s="36"/>
      <c r="K50" s="36"/>
    </row>
    <row r="51" spans="1:11" ht="12">
      <c r="A51" s="36"/>
      <c r="B51" s="36"/>
      <c r="C51" s="36"/>
      <c r="D51" s="270"/>
      <c r="E51" s="311">
        <f>E37*E48</f>
        <v>700.5405405405406</v>
      </c>
      <c r="F51" s="265" t="s">
        <v>297</v>
      </c>
      <c r="G51" s="47"/>
      <c r="H51" s="36"/>
      <c r="I51" s="36"/>
      <c r="J51" s="36"/>
      <c r="K51" s="36"/>
    </row>
    <row r="52" spans="1:11" ht="12.75" thickBot="1">
      <c r="A52" s="36"/>
      <c r="B52" s="36"/>
      <c r="C52" s="36"/>
      <c r="D52" s="231"/>
      <c r="E52" s="55"/>
      <c r="F52" s="36"/>
      <c r="G52" s="36"/>
      <c r="H52" s="36"/>
      <c r="I52" s="36"/>
      <c r="J52" s="36"/>
      <c r="K52" s="36"/>
    </row>
    <row r="53" spans="1:11" ht="12">
      <c r="A53" s="48"/>
      <c r="B53" s="283"/>
      <c r="C53" s="275"/>
      <c r="D53" s="277" t="s">
        <v>298</v>
      </c>
      <c r="E53" s="313">
        <f>E31+E50</f>
        <v>121.44801051051053</v>
      </c>
      <c r="F53" s="278" t="s">
        <v>296</v>
      </c>
      <c r="G53" s="279"/>
      <c r="H53" s="36"/>
      <c r="I53" s="36"/>
      <c r="J53" s="36"/>
      <c r="K53" s="36"/>
    </row>
    <row r="54" spans="1:11" ht="12">
      <c r="A54" s="48"/>
      <c r="B54" s="283"/>
      <c r="C54" s="280"/>
      <c r="D54" s="247"/>
      <c r="E54" s="314">
        <f>E53*0.45359237</f>
        <v>55.087890919247386</v>
      </c>
      <c r="F54" s="282" t="s">
        <v>627</v>
      </c>
      <c r="G54" s="283"/>
      <c r="H54" s="36"/>
      <c r="I54" s="36"/>
      <c r="J54" s="36"/>
      <c r="K54" s="36"/>
    </row>
    <row r="55" spans="1:11" ht="6" customHeight="1">
      <c r="A55" s="48"/>
      <c r="B55" s="283"/>
      <c r="C55" s="280"/>
      <c r="D55" s="247"/>
      <c r="E55" s="257"/>
      <c r="F55" s="248"/>
      <c r="G55" s="283"/>
      <c r="H55" s="36"/>
      <c r="I55" s="36"/>
      <c r="J55" s="36"/>
      <c r="K55" s="36"/>
    </row>
    <row r="56" spans="1:11" ht="12">
      <c r="A56" s="48"/>
      <c r="B56" s="283"/>
      <c r="C56" s="280"/>
      <c r="D56" s="247"/>
      <c r="E56" s="257">
        <f>E32+E51</f>
        <v>815.2881006006007</v>
      </c>
      <c r="F56" s="248" t="s">
        <v>297</v>
      </c>
      <c r="G56" s="283"/>
      <c r="H56" s="36"/>
      <c r="I56" s="36"/>
      <c r="J56" s="36"/>
      <c r="K56" s="36"/>
    </row>
    <row r="57" spans="1:11" ht="12.75" thickBot="1">
      <c r="A57" s="48"/>
      <c r="B57" s="283"/>
      <c r="C57" s="284"/>
      <c r="D57" s="285"/>
      <c r="E57" s="315">
        <f>E56*0.45359237</f>
        <v>369.8084617842249</v>
      </c>
      <c r="F57" s="286" t="s">
        <v>627</v>
      </c>
      <c r="G57" s="287"/>
      <c r="H57" s="36"/>
      <c r="I57" s="36"/>
      <c r="J57" s="36"/>
      <c r="K57" s="36"/>
    </row>
    <row r="58" spans="1:11" ht="12">
      <c r="A58" s="36"/>
      <c r="B58" s="36"/>
      <c r="C58" s="36"/>
      <c r="D58" s="231"/>
      <c r="E58" s="36"/>
      <c r="F58" s="36"/>
      <c r="G58" s="36"/>
      <c r="H58" s="36"/>
      <c r="I58" s="36"/>
      <c r="J58" s="36"/>
      <c r="K58" s="36"/>
    </row>
    <row r="59" spans="1:11" ht="12">
      <c r="A59" s="36"/>
      <c r="B59" s="36"/>
      <c r="C59" s="36"/>
      <c r="D59" s="231"/>
      <c r="E59" s="36"/>
      <c r="F59" s="36"/>
      <c r="G59" s="36"/>
      <c r="H59" s="36"/>
      <c r="I59" s="36"/>
      <c r="J59" s="36"/>
      <c r="K59" s="36"/>
    </row>
  </sheetData>
  <sheetProtection/>
  <mergeCells count="1">
    <mergeCell ref="B5:D6"/>
  </mergeCells>
  <printOptions/>
  <pageMargins left="0.7086614173228347" right="0.7086614173228347" top="0.7480314960629921" bottom="0.7480314960629921" header="0.31496062992125984" footer="0.31496062992125984"/>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43"/>
  </sheetPr>
  <dimension ref="A1:AD50"/>
  <sheetViews>
    <sheetView zoomScalePageLayoutView="0" workbookViewId="0" topLeftCell="A4">
      <selection activeCell="Y47" sqref="Y47"/>
    </sheetView>
  </sheetViews>
  <sheetFormatPr defaultColWidth="9.140625" defaultRowHeight="12.75"/>
  <cols>
    <col min="9" max="9" width="6.57421875" style="0" customWidth="1"/>
    <col min="10" max="10" width="7.140625" style="0" customWidth="1"/>
    <col min="11" max="11" width="10.00390625" style="0" customWidth="1"/>
    <col min="12" max="12" width="3.7109375" style="0" customWidth="1"/>
    <col min="21" max="21" width="4.7109375" style="0" customWidth="1"/>
    <col min="22" max="22" width="7.8515625" style="0" customWidth="1"/>
  </cols>
  <sheetData>
    <row r="1" spans="1:30" ht="17.25">
      <c r="A1" s="219" t="s">
        <v>174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12">
      <c r="A2" s="36"/>
      <c r="B2" s="36"/>
      <c r="C2" s="36"/>
      <c r="D2" s="36"/>
      <c r="E2" s="36"/>
      <c r="F2" s="36"/>
      <c r="G2" s="36"/>
      <c r="H2" s="36"/>
      <c r="I2" s="36"/>
      <c r="J2" s="48"/>
      <c r="K2" s="36"/>
      <c r="L2" s="36"/>
      <c r="M2" s="36"/>
      <c r="N2" s="36"/>
      <c r="O2" s="36"/>
      <c r="P2" s="36"/>
      <c r="Q2" s="36"/>
      <c r="R2" s="36"/>
      <c r="S2" s="36"/>
      <c r="T2" s="36"/>
      <c r="U2" s="36"/>
      <c r="V2" s="36"/>
      <c r="W2" s="36"/>
      <c r="X2" s="36"/>
      <c r="Y2" s="36"/>
      <c r="Z2" s="36"/>
      <c r="AA2" s="36"/>
      <c r="AB2" s="36"/>
      <c r="AC2" s="36"/>
      <c r="AD2" s="36"/>
    </row>
    <row r="3" spans="1:30" ht="12">
      <c r="A3" s="36"/>
      <c r="B3" s="1" t="s">
        <v>175</v>
      </c>
      <c r="C3" s="1"/>
      <c r="D3" s="1"/>
      <c r="E3" s="1"/>
      <c r="F3" s="1"/>
      <c r="G3" s="2"/>
      <c r="H3" s="36"/>
      <c r="I3" s="220" t="s">
        <v>176</v>
      </c>
      <c r="J3" s="221"/>
      <c r="K3" s="221"/>
      <c r="L3" s="221"/>
      <c r="M3" s="222"/>
      <c r="N3" s="36"/>
      <c r="O3" s="36"/>
      <c r="P3" s="36"/>
      <c r="Q3" s="36"/>
      <c r="R3" s="36"/>
      <c r="S3" s="36"/>
      <c r="T3" s="36"/>
      <c r="U3" s="36"/>
      <c r="V3" s="36"/>
      <c r="W3" s="36"/>
      <c r="X3" s="36"/>
      <c r="Y3" s="36"/>
      <c r="Z3" s="36"/>
      <c r="AA3" s="36"/>
      <c r="AB3" s="36"/>
      <c r="AC3" s="36"/>
      <c r="AD3" s="36"/>
    </row>
    <row r="4" spans="1:30" ht="12.75">
      <c r="A4" s="36"/>
      <c r="B4" s="50" t="s">
        <v>510</v>
      </c>
      <c r="C4" s="50"/>
      <c r="D4" s="50"/>
      <c r="E4" s="50"/>
      <c r="F4" s="50"/>
      <c r="G4" s="2"/>
      <c r="H4" s="36"/>
      <c r="I4" s="223">
        <v>10</v>
      </c>
      <c r="J4" s="224" t="s">
        <v>177</v>
      </c>
      <c r="K4" s="48"/>
      <c r="L4" s="48"/>
      <c r="M4" s="42"/>
      <c r="N4" s="36"/>
      <c r="O4" s="36"/>
      <c r="P4" s="36"/>
      <c r="Q4" s="36"/>
      <c r="R4" s="36"/>
      <c r="S4" s="36"/>
      <c r="T4" s="36"/>
      <c r="U4" s="36"/>
      <c r="V4" s="36"/>
      <c r="W4" s="36"/>
      <c r="X4" s="36"/>
      <c r="Y4" s="36"/>
      <c r="Z4" s="36"/>
      <c r="AA4" s="36"/>
      <c r="AB4" s="36"/>
      <c r="AC4" s="36"/>
      <c r="AD4" s="36"/>
    </row>
    <row r="5" spans="1:30" ht="12.75">
      <c r="A5" s="36"/>
      <c r="B5" s="50" t="s">
        <v>194</v>
      </c>
      <c r="C5" s="50"/>
      <c r="D5" s="50"/>
      <c r="E5" s="50"/>
      <c r="F5" s="50"/>
      <c r="G5" s="2"/>
      <c r="H5" s="36"/>
      <c r="I5" s="226">
        <v>11.4</v>
      </c>
      <c r="J5" s="227" t="s">
        <v>178</v>
      </c>
      <c r="K5" s="46"/>
      <c r="L5" s="46"/>
      <c r="M5" s="47"/>
      <c r="N5" s="36"/>
      <c r="O5" s="36"/>
      <c r="P5" s="36"/>
      <c r="Q5" s="36"/>
      <c r="R5" s="36"/>
      <c r="S5" s="36"/>
      <c r="T5" s="36"/>
      <c r="U5" s="36"/>
      <c r="V5" s="36"/>
      <c r="W5" s="36"/>
      <c r="X5" s="36"/>
      <c r="Y5" s="36"/>
      <c r="Z5" s="36"/>
      <c r="AA5" s="36"/>
      <c r="AB5" s="36"/>
      <c r="AC5" s="36"/>
      <c r="AD5" s="36"/>
    </row>
    <row r="6" spans="1:30" ht="12.75">
      <c r="A6" s="36"/>
      <c r="B6" s="50" t="s">
        <v>195</v>
      </c>
      <c r="C6" s="50"/>
      <c r="D6" s="50"/>
      <c r="E6" s="50"/>
      <c r="F6" s="50"/>
      <c r="G6" s="2"/>
      <c r="H6" s="36"/>
      <c r="I6" s="303"/>
      <c r="J6" s="224"/>
      <c r="K6" s="48"/>
      <c r="L6" s="48"/>
      <c r="M6" s="48"/>
      <c r="N6" s="36"/>
      <c r="O6" s="36"/>
      <c r="P6" s="36"/>
      <c r="Q6" s="36"/>
      <c r="R6" s="36"/>
      <c r="S6" s="36"/>
      <c r="T6" s="36"/>
      <c r="U6" s="36"/>
      <c r="V6" s="36"/>
      <c r="W6" s="36"/>
      <c r="X6" s="36"/>
      <c r="Y6" s="36"/>
      <c r="Z6" s="36"/>
      <c r="AA6" s="36"/>
      <c r="AB6" s="36"/>
      <c r="AC6" s="36"/>
      <c r="AD6" s="36"/>
    </row>
    <row r="7" spans="1:30" ht="12.75">
      <c r="A7" s="36"/>
      <c r="B7" s="225"/>
      <c r="C7" s="225"/>
      <c r="D7" s="225"/>
      <c r="E7" s="225"/>
      <c r="F7" s="225"/>
      <c r="G7" s="36"/>
      <c r="H7" s="36"/>
      <c r="I7" s="36"/>
      <c r="J7" s="36"/>
      <c r="K7" s="36"/>
      <c r="L7" s="36"/>
      <c r="M7" s="36"/>
      <c r="N7" s="36"/>
      <c r="O7" s="36"/>
      <c r="P7" s="36"/>
      <c r="Q7" s="36"/>
      <c r="R7" s="36"/>
      <c r="S7" s="36"/>
      <c r="T7" s="36"/>
      <c r="U7" s="36"/>
      <c r="V7" s="36"/>
      <c r="W7" s="36"/>
      <c r="X7" s="36"/>
      <c r="Y7" s="36"/>
      <c r="Z7" s="36"/>
      <c r="AA7" s="36"/>
      <c r="AB7" s="36"/>
      <c r="AC7" s="36"/>
      <c r="AD7" s="36"/>
    </row>
    <row r="8" spans="1:30" ht="15">
      <c r="A8" s="36"/>
      <c r="B8" s="36"/>
      <c r="C8" s="228"/>
      <c r="D8" s="36"/>
      <c r="E8" s="229" t="s">
        <v>179</v>
      </c>
      <c r="F8" s="36"/>
      <c r="G8" s="36"/>
      <c r="H8" s="36"/>
      <c r="I8" s="36"/>
      <c r="J8" s="230"/>
      <c r="K8" s="36"/>
      <c r="L8" s="36"/>
      <c r="M8" s="36"/>
      <c r="N8" s="36"/>
      <c r="O8" s="229" t="s">
        <v>180</v>
      </c>
      <c r="P8" s="36"/>
      <c r="Q8" s="36"/>
      <c r="R8" s="36"/>
      <c r="S8" s="36"/>
      <c r="T8" s="230"/>
      <c r="U8" s="36"/>
      <c r="V8" s="36"/>
      <c r="W8" s="36"/>
      <c r="X8" s="36"/>
      <c r="Y8" s="229" t="s">
        <v>570</v>
      </c>
      <c r="Z8" s="36"/>
      <c r="AA8" s="36"/>
      <c r="AB8" s="36"/>
      <c r="AC8" s="36"/>
      <c r="AD8" s="36"/>
    </row>
    <row r="9" spans="1:30" ht="12">
      <c r="A9" s="36"/>
      <c r="B9" s="36"/>
      <c r="C9" s="36"/>
      <c r="D9" s="36"/>
      <c r="E9" s="36"/>
      <c r="F9" s="36"/>
      <c r="G9" s="36"/>
      <c r="H9" s="36"/>
      <c r="I9" s="36"/>
      <c r="J9" s="230"/>
      <c r="K9" s="36"/>
      <c r="L9" s="36"/>
      <c r="M9" s="36"/>
      <c r="N9" s="36"/>
      <c r="O9" s="36"/>
      <c r="P9" s="36"/>
      <c r="Q9" s="36"/>
      <c r="R9" s="36"/>
      <c r="S9" s="36"/>
      <c r="T9" s="230"/>
      <c r="U9" s="36"/>
      <c r="V9" s="36"/>
      <c r="W9" s="36"/>
      <c r="X9" s="36"/>
      <c r="Y9" s="36"/>
      <c r="Z9" s="36"/>
      <c r="AA9" s="36"/>
      <c r="AB9" s="36"/>
      <c r="AC9" s="36"/>
      <c r="AD9" s="36"/>
    </row>
    <row r="10" spans="1:30" ht="12.75">
      <c r="A10" s="36"/>
      <c r="B10" s="36"/>
      <c r="C10" s="36"/>
      <c r="D10" s="231"/>
      <c r="E10" s="232"/>
      <c r="F10" s="52"/>
      <c r="G10" s="36"/>
      <c r="H10" s="36"/>
      <c r="I10" s="36"/>
      <c r="J10" s="233"/>
      <c r="K10" s="36"/>
      <c r="L10" s="36"/>
      <c r="M10" s="36"/>
      <c r="N10" s="231" t="s">
        <v>182</v>
      </c>
      <c r="O10" s="234">
        <v>7</v>
      </c>
      <c r="P10" s="52" t="s">
        <v>183</v>
      </c>
      <c r="Q10" s="36"/>
      <c r="R10" s="36"/>
      <c r="S10" s="36"/>
      <c r="T10" s="233"/>
      <c r="U10" s="36"/>
      <c r="V10" s="36"/>
      <c r="W10" s="36"/>
      <c r="X10" s="231" t="s">
        <v>182</v>
      </c>
      <c r="Y10" s="234">
        <v>1.25</v>
      </c>
      <c r="Z10" s="52" t="s">
        <v>184</v>
      </c>
      <c r="AA10" s="36"/>
      <c r="AB10" s="36"/>
      <c r="AC10" s="36"/>
      <c r="AD10" s="36"/>
    </row>
    <row r="11" spans="1:30" ht="12">
      <c r="A11" s="36"/>
      <c r="B11" s="36"/>
      <c r="C11" s="36"/>
      <c r="D11" s="231" t="s">
        <v>182</v>
      </c>
      <c r="E11" s="234">
        <v>0.4</v>
      </c>
      <c r="F11" s="52" t="s">
        <v>584</v>
      </c>
      <c r="G11" s="36"/>
      <c r="H11" s="36"/>
      <c r="I11" s="36"/>
      <c r="J11" s="230"/>
      <c r="K11" s="36"/>
      <c r="L11" s="36"/>
      <c r="M11" s="36"/>
      <c r="N11" s="235" t="s">
        <v>186</v>
      </c>
      <c r="O11" s="236">
        <f>O10*365/2</f>
        <v>1277.5</v>
      </c>
      <c r="P11" s="371" t="s">
        <v>213</v>
      </c>
      <c r="Q11" s="36"/>
      <c r="R11" s="36"/>
      <c r="S11" s="36"/>
      <c r="T11" s="230"/>
      <c r="U11" s="36"/>
      <c r="V11" s="36"/>
      <c r="W11" s="36"/>
      <c r="X11" s="235" t="s">
        <v>186</v>
      </c>
      <c r="Y11" s="236">
        <f>Y10*6*7</f>
        <v>52.5</v>
      </c>
      <c r="Z11" s="52" t="s">
        <v>481</v>
      </c>
      <c r="AA11" s="36"/>
      <c r="AB11" s="36"/>
      <c r="AC11" s="36"/>
      <c r="AD11" s="36"/>
    </row>
    <row r="12" spans="1:30" ht="12">
      <c r="A12" s="36"/>
      <c r="B12" s="36"/>
      <c r="C12" s="36"/>
      <c r="D12" s="36"/>
      <c r="E12" s="51"/>
      <c r="F12" s="36"/>
      <c r="G12" s="36"/>
      <c r="H12" s="36"/>
      <c r="I12" s="36"/>
      <c r="J12" s="230"/>
      <c r="K12" s="48"/>
      <c r="L12" s="48"/>
      <c r="M12" s="36"/>
      <c r="N12" s="36"/>
      <c r="O12" s="51"/>
      <c r="P12" s="36"/>
      <c r="Q12" s="36"/>
      <c r="R12" s="36"/>
      <c r="S12" s="36"/>
      <c r="T12" s="230"/>
      <c r="U12" s="48"/>
      <c r="V12" s="48"/>
      <c r="W12" s="36"/>
      <c r="X12" s="36"/>
      <c r="Y12" s="51"/>
      <c r="Z12" s="36"/>
      <c r="AA12" s="36"/>
      <c r="AB12" s="36"/>
      <c r="AC12" s="36"/>
      <c r="AD12" s="36"/>
    </row>
    <row r="13" spans="1:30" ht="12">
      <c r="A13" s="36"/>
      <c r="B13" s="36"/>
      <c r="C13" s="36"/>
      <c r="D13" s="235" t="s">
        <v>187</v>
      </c>
      <c r="E13" s="234">
        <v>35</v>
      </c>
      <c r="F13" s="52" t="s">
        <v>188</v>
      </c>
      <c r="G13" s="36"/>
      <c r="H13" s="36"/>
      <c r="I13" s="36"/>
      <c r="J13" s="230"/>
      <c r="K13" s="48"/>
      <c r="L13" s="48"/>
      <c r="M13" s="36"/>
      <c r="N13" s="235" t="s">
        <v>187</v>
      </c>
      <c r="O13" s="234">
        <v>35</v>
      </c>
      <c r="P13" s="52" t="s">
        <v>188</v>
      </c>
      <c r="Q13" s="36"/>
      <c r="R13" s="36"/>
      <c r="S13" s="36"/>
      <c r="T13" s="230"/>
      <c r="U13" s="48"/>
      <c r="V13" s="48"/>
      <c r="W13" s="36"/>
      <c r="X13" s="235"/>
      <c r="Y13" s="234"/>
      <c r="Z13" s="52"/>
      <c r="AA13" s="36"/>
      <c r="AB13" s="36"/>
      <c r="AC13" s="36"/>
      <c r="AD13" s="36"/>
    </row>
    <row r="14" spans="1:30" ht="12.75">
      <c r="A14" s="36"/>
      <c r="B14" s="36"/>
      <c r="C14" s="36"/>
      <c r="D14" s="235" t="s">
        <v>201</v>
      </c>
      <c r="E14" s="237">
        <f>E11/E13</f>
        <v>0.011428571428571429</v>
      </c>
      <c r="F14" s="52" t="s">
        <v>225</v>
      </c>
      <c r="G14" s="36"/>
      <c r="H14" s="36"/>
      <c r="I14" s="36"/>
      <c r="J14" s="230"/>
      <c r="K14" s="48"/>
      <c r="L14" s="48"/>
      <c r="M14" s="36"/>
      <c r="N14" s="235" t="s">
        <v>189</v>
      </c>
      <c r="O14" s="594">
        <f>O11*1.1/O13</f>
        <v>40.15</v>
      </c>
      <c r="P14" s="52" t="s">
        <v>226</v>
      </c>
      <c r="Q14" s="36"/>
      <c r="R14" s="36"/>
      <c r="S14" s="36"/>
      <c r="T14" s="230"/>
      <c r="U14" s="48"/>
      <c r="V14" s="36"/>
      <c r="W14" s="36"/>
      <c r="X14" s="36"/>
      <c r="Y14" s="36"/>
      <c r="Z14" s="36"/>
      <c r="AA14" s="36"/>
      <c r="AB14" s="36"/>
      <c r="AC14" s="36"/>
      <c r="AD14" s="36"/>
    </row>
    <row r="15" spans="1:30" ht="12">
      <c r="A15" s="36"/>
      <c r="B15" s="36"/>
      <c r="C15" s="36"/>
      <c r="D15" s="36"/>
      <c r="E15" s="36"/>
      <c r="F15" s="36"/>
      <c r="G15" s="36"/>
      <c r="H15" s="36"/>
      <c r="I15" s="36"/>
      <c r="J15" s="230"/>
      <c r="K15" s="36"/>
      <c r="L15" s="36"/>
      <c r="M15" s="36"/>
      <c r="N15" s="36"/>
      <c r="O15" s="36"/>
      <c r="P15" s="36"/>
      <c r="Q15" s="36"/>
      <c r="R15" s="36"/>
      <c r="S15" s="36"/>
      <c r="T15" s="230"/>
      <c r="U15" s="36"/>
      <c r="V15" s="36"/>
      <c r="W15" s="36"/>
      <c r="X15" s="36"/>
      <c r="Y15" s="36"/>
      <c r="Z15" s="36"/>
      <c r="AA15" s="36"/>
      <c r="AB15" s="36"/>
      <c r="AC15" s="36"/>
      <c r="AD15" s="36"/>
    </row>
    <row r="16" spans="1:30" ht="12">
      <c r="A16" s="36"/>
      <c r="B16" s="36"/>
      <c r="C16" s="36"/>
      <c r="D16" s="238" t="s">
        <v>202</v>
      </c>
      <c r="E16" s="237">
        <f>SUM(E11,E14)</f>
        <v>0.4114285714285715</v>
      </c>
      <c r="F16" s="52" t="s">
        <v>203</v>
      </c>
      <c r="G16" s="36"/>
      <c r="H16" s="36"/>
      <c r="I16" s="36"/>
      <c r="J16" s="230"/>
      <c r="K16" s="36"/>
      <c r="L16" s="36"/>
      <c r="M16" s="36"/>
      <c r="N16" s="238" t="s">
        <v>202</v>
      </c>
      <c r="O16" s="594">
        <f>SUM(O11,O14)</f>
        <v>1317.65</v>
      </c>
      <c r="P16" s="52" t="s">
        <v>204</v>
      </c>
      <c r="Q16" s="36"/>
      <c r="R16" s="36"/>
      <c r="S16" s="36"/>
      <c r="T16" s="230"/>
      <c r="U16" s="36"/>
      <c r="V16" s="36"/>
      <c r="W16" s="36"/>
      <c r="X16" s="36"/>
      <c r="Y16" s="36"/>
      <c r="Z16" s="36"/>
      <c r="AA16" s="36"/>
      <c r="AB16" s="36"/>
      <c r="AC16" s="36"/>
      <c r="AD16" s="36"/>
    </row>
    <row r="17" spans="1:30" ht="12">
      <c r="A17" s="36"/>
      <c r="B17" s="36"/>
      <c r="C17" s="36"/>
      <c r="D17" s="36"/>
      <c r="E17" s="36"/>
      <c r="F17" s="36"/>
      <c r="G17" s="36"/>
      <c r="H17" s="36"/>
      <c r="I17" s="36"/>
      <c r="J17" s="230"/>
      <c r="K17" s="36"/>
      <c r="L17" s="36"/>
      <c r="M17" s="36"/>
      <c r="N17" s="36"/>
      <c r="O17" s="36"/>
      <c r="P17" s="36"/>
      <c r="Q17" s="36"/>
      <c r="R17" s="36"/>
      <c r="S17" s="36"/>
      <c r="T17" s="230"/>
      <c r="U17" s="36"/>
      <c r="V17" s="36"/>
      <c r="W17" s="36"/>
      <c r="X17" s="36"/>
      <c r="Y17" s="36"/>
      <c r="Z17" s="36"/>
      <c r="AA17" s="36"/>
      <c r="AB17" s="36"/>
      <c r="AC17" s="36"/>
      <c r="AD17" s="36"/>
    </row>
    <row r="18" spans="1:30" ht="12">
      <c r="A18" s="36"/>
      <c r="B18" s="36"/>
      <c r="C18" s="36"/>
      <c r="D18" s="235" t="s">
        <v>205</v>
      </c>
      <c r="E18" s="234">
        <v>1.7</v>
      </c>
      <c r="F18" s="52" t="s">
        <v>206</v>
      </c>
      <c r="G18" s="36"/>
      <c r="H18" s="36"/>
      <c r="I18" s="36"/>
      <c r="J18" s="230"/>
      <c r="K18" s="36"/>
      <c r="L18" s="36"/>
      <c r="M18" s="36"/>
      <c r="N18" s="235" t="s">
        <v>205</v>
      </c>
      <c r="O18" s="234">
        <v>1.7</v>
      </c>
      <c r="P18" s="52" t="s">
        <v>206</v>
      </c>
      <c r="Q18" s="36"/>
      <c r="R18" s="36"/>
      <c r="S18" s="36"/>
      <c r="T18" s="230"/>
      <c r="U18" s="36"/>
      <c r="V18" s="36"/>
      <c r="W18" s="36"/>
      <c r="X18" s="235" t="s">
        <v>205</v>
      </c>
      <c r="Y18" s="234">
        <v>1.7</v>
      </c>
      <c r="Z18" s="52" t="s">
        <v>206</v>
      </c>
      <c r="AA18" s="36"/>
      <c r="AB18" s="36"/>
      <c r="AC18" s="36"/>
      <c r="AD18" s="36"/>
    </row>
    <row r="19" spans="1:30" ht="12">
      <c r="A19" s="36"/>
      <c r="B19" s="36"/>
      <c r="C19" s="36"/>
      <c r="D19" s="235" t="s">
        <v>207</v>
      </c>
      <c r="E19" s="237">
        <f>E16/E18</f>
        <v>0.2420168067226891</v>
      </c>
      <c r="F19" s="52" t="s">
        <v>208</v>
      </c>
      <c r="G19" s="36"/>
      <c r="H19" s="36"/>
      <c r="I19" s="36"/>
      <c r="J19" s="230"/>
      <c r="K19" s="36"/>
      <c r="L19" s="36"/>
      <c r="M19" s="36"/>
      <c r="N19" s="235" t="s">
        <v>207</v>
      </c>
      <c r="O19" s="645">
        <f>O16/O18</f>
        <v>775.0882352941177</v>
      </c>
      <c r="P19" s="52" t="s">
        <v>209</v>
      </c>
      <c r="Q19" s="36"/>
      <c r="R19" s="36"/>
      <c r="S19" s="36"/>
      <c r="T19" s="230"/>
      <c r="U19" s="36"/>
      <c r="V19" s="36"/>
      <c r="W19" s="36"/>
      <c r="X19" s="235" t="s">
        <v>207</v>
      </c>
      <c r="Y19" s="645">
        <f>Y11/Y18</f>
        <v>30.88235294117647</v>
      </c>
      <c r="Z19" s="52" t="s">
        <v>192</v>
      </c>
      <c r="AA19" s="36"/>
      <c r="AB19" s="36"/>
      <c r="AC19" s="36"/>
      <c r="AD19" s="36"/>
    </row>
    <row r="20" spans="1:30" ht="12">
      <c r="A20" s="36"/>
      <c r="B20" s="36"/>
      <c r="C20" s="36"/>
      <c r="D20" s="36"/>
      <c r="E20" s="36"/>
      <c r="F20" s="36"/>
      <c r="G20" s="36"/>
      <c r="H20" s="239"/>
      <c r="I20" s="36"/>
      <c r="J20" s="230"/>
      <c r="K20" s="36"/>
      <c r="L20" s="36"/>
      <c r="M20" s="36"/>
      <c r="N20" s="36"/>
      <c r="O20" s="36"/>
      <c r="P20" s="36"/>
      <c r="Q20" s="36"/>
      <c r="R20" s="36"/>
      <c r="S20" s="36"/>
      <c r="T20" s="230"/>
      <c r="U20" s="36"/>
      <c r="V20" s="36"/>
      <c r="W20" s="36"/>
      <c r="X20" s="36"/>
      <c r="Y20" s="36"/>
      <c r="Z20" s="36"/>
      <c r="AA20" s="36"/>
      <c r="AB20" s="36"/>
      <c r="AC20" s="36"/>
      <c r="AD20" s="36"/>
    </row>
    <row r="21" spans="1:30" ht="12">
      <c r="A21" s="36"/>
      <c r="B21" s="36"/>
      <c r="C21" s="36"/>
      <c r="D21" s="240"/>
      <c r="E21" s="36"/>
      <c r="F21" s="36"/>
      <c r="G21" s="36"/>
      <c r="H21" s="36"/>
      <c r="I21" s="36"/>
      <c r="J21" s="230"/>
      <c r="K21" s="36"/>
      <c r="L21" s="36"/>
      <c r="M21" s="36"/>
      <c r="N21" s="240" t="s">
        <v>572</v>
      </c>
      <c r="O21" s="239"/>
      <c r="P21" s="36"/>
      <c r="Q21" s="36"/>
      <c r="R21" s="36"/>
      <c r="S21" s="36"/>
      <c r="T21" s="230"/>
      <c r="U21" s="36"/>
      <c r="V21" s="36"/>
      <c r="W21" s="36"/>
      <c r="X21" s="240" t="s">
        <v>572</v>
      </c>
      <c r="Y21" s="36"/>
      <c r="Z21" s="36"/>
      <c r="AA21" s="36"/>
      <c r="AB21" s="36"/>
      <c r="AC21" s="36"/>
      <c r="AD21" s="36"/>
    </row>
    <row r="22" spans="1:30" ht="12.75">
      <c r="A22" s="36"/>
      <c r="B22" s="242"/>
      <c r="C22" s="242"/>
      <c r="D22" s="243"/>
      <c r="E22" s="244"/>
      <c r="F22" s="242"/>
      <c r="G22" s="242"/>
      <c r="H22" s="242"/>
      <c r="I22" s="36"/>
      <c r="J22" s="230"/>
      <c r="K22" s="36"/>
      <c r="L22" s="36"/>
      <c r="M22" s="36"/>
      <c r="N22" s="235" t="s">
        <v>190</v>
      </c>
      <c r="O22" s="234">
        <v>1.8</v>
      </c>
      <c r="P22" s="52" t="s">
        <v>569</v>
      </c>
      <c r="Q22" s="36"/>
      <c r="R22" s="36"/>
      <c r="S22" s="36"/>
      <c r="T22" s="230"/>
      <c r="U22" s="36"/>
      <c r="V22" s="36"/>
      <c r="W22" s="36"/>
      <c r="X22" s="235" t="s">
        <v>190</v>
      </c>
      <c r="Y22" s="234">
        <v>1.25</v>
      </c>
      <c r="Z22" s="52" t="s">
        <v>574</v>
      </c>
      <c r="AA22" s="36"/>
      <c r="AB22" s="36"/>
      <c r="AC22" s="36"/>
      <c r="AD22" s="36"/>
    </row>
    <row r="23" spans="1:30" ht="12.75">
      <c r="A23" s="36"/>
      <c r="B23" s="242"/>
      <c r="C23" s="242"/>
      <c r="D23" s="243"/>
      <c r="E23" s="244"/>
      <c r="F23" s="242"/>
      <c r="G23" s="242"/>
      <c r="H23" s="242"/>
      <c r="I23" s="36"/>
      <c r="J23" s="230"/>
      <c r="K23" s="36"/>
      <c r="L23" s="36"/>
      <c r="M23" s="36"/>
      <c r="N23" s="235" t="s">
        <v>571</v>
      </c>
      <c r="O23" s="234">
        <v>180</v>
      </c>
      <c r="P23" s="52" t="s">
        <v>293</v>
      </c>
      <c r="Q23" s="36"/>
      <c r="R23" s="36"/>
      <c r="S23" s="36"/>
      <c r="T23" s="230"/>
      <c r="U23" s="36"/>
      <c r="V23" s="36"/>
      <c r="W23" s="36"/>
      <c r="X23" s="235" t="s">
        <v>571</v>
      </c>
      <c r="Y23" s="234">
        <v>180</v>
      </c>
      <c r="Z23" s="52" t="s">
        <v>293</v>
      </c>
      <c r="AA23" s="36"/>
      <c r="AB23" s="36"/>
      <c r="AC23" s="36"/>
      <c r="AD23" s="36"/>
    </row>
    <row r="24" spans="1:30" ht="12">
      <c r="A24" s="36"/>
      <c r="B24" s="242"/>
      <c r="C24" s="242"/>
      <c r="D24" s="243"/>
      <c r="E24" s="245"/>
      <c r="F24" s="242"/>
      <c r="G24" s="242"/>
      <c r="H24" s="242"/>
      <c r="I24" s="36"/>
      <c r="J24" s="230"/>
      <c r="K24" s="36"/>
      <c r="L24" s="36"/>
      <c r="M24" s="36"/>
      <c r="N24" s="235" t="s">
        <v>626</v>
      </c>
      <c r="O24" s="646">
        <f>O22*O23</f>
        <v>324</v>
      </c>
      <c r="P24" s="52" t="s">
        <v>197</v>
      </c>
      <c r="Q24" s="36"/>
      <c r="R24" s="36"/>
      <c r="S24" s="36"/>
      <c r="T24" s="230"/>
      <c r="U24" s="36"/>
      <c r="V24" s="36"/>
      <c r="W24" s="36"/>
      <c r="X24" s="235" t="s">
        <v>626</v>
      </c>
      <c r="Y24" s="646">
        <f>Y22*Y23</f>
        <v>225</v>
      </c>
      <c r="Z24" s="52" t="s">
        <v>198</v>
      </c>
      <c r="AA24" s="36"/>
      <c r="AB24" s="36"/>
      <c r="AC24" s="36"/>
      <c r="AD24" s="36"/>
    </row>
    <row r="25" spans="1:30" ht="12.75">
      <c r="A25" s="36"/>
      <c r="B25" s="36"/>
      <c r="C25" s="36"/>
      <c r="D25" s="235"/>
      <c r="E25" s="59"/>
      <c r="F25" s="52"/>
      <c r="G25" s="36"/>
      <c r="H25" s="36"/>
      <c r="I25" s="36"/>
      <c r="J25" s="230"/>
      <c r="K25" s="36"/>
      <c r="L25" s="36"/>
      <c r="M25" s="36"/>
      <c r="N25" s="36"/>
      <c r="O25" s="36"/>
      <c r="P25" s="36"/>
      <c r="Q25" s="36"/>
      <c r="R25" s="36"/>
      <c r="S25" s="36"/>
      <c r="T25" s="230"/>
      <c r="U25" s="36"/>
      <c r="V25" s="36"/>
      <c r="W25" s="36"/>
      <c r="X25" s="36"/>
      <c r="Y25" s="36"/>
      <c r="Z25" s="36"/>
      <c r="AA25" s="36"/>
      <c r="AB25" s="36"/>
      <c r="AC25" s="36"/>
      <c r="AD25" s="36"/>
    </row>
    <row r="26" spans="1:30" ht="12">
      <c r="A26" s="36"/>
      <c r="B26" s="36"/>
      <c r="C26" s="36"/>
      <c r="D26" s="247" t="s">
        <v>202</v>
      </c>
      <c r="E26" s="237">
        <f>SUM(E19,E24)</f>
        <v>0.2420168067226891</v>
      </c>
      <c r="F26" s="53" t="s">
        <v>214</v>
      </c>
      <c r="G26" s="248"/>
      <c r="H26" s="36"/>
      <c r="I26" s="36"/>
      <c r="J26" s="230"/>
      <c r="K26" s="36"/>
      <c r="L26" s="36"/>
      <c r="M26" s="36"/>
      <c r="N26" s="247" t="s">
        <v>202</v>
      </c>
      <c r="O26" s="256">
        <f>SUM(O19,O24)</f>
        <v>1099.0882352941176</v>
      </c>
      <c r="P26" s="53" t="s">
        <v>215</v>
      </c>
      <c r="Q26" s="248"/>
      <c r="R26" s="36"/>
      <c r="S26" s="36"/>
      <c r="T26" s="230"/>
      <c r="U26" s="36"/>
      <c r="V26" s="36"/>
      <c r="W26" s="36"/>
      <c r="X26" s="247" t="s">
        <v>202</v>
      </c>
      <c r="Y26" s="256">
        <f>Y19+Y24</f>
        <v>255.88235294117646</v>
      </c>
      <c r="Z26" s="52" t="s">
        <v>196</v>
      </c>
      <c r="AA26" s="248"/>
      <c r="AB26" s="36"/>
      <c r="AC26" s="36"/>
      <c r="AD26" s="36"/>
    </row>
    <row r="27" spans="1:30" ht="12">
      <c r="A27" s="36"/>
      <c r="B27" s="36"/>
      <c r="C27" s="36"/>
      <c r="D27" s="36"/>
      <c r="E27" s="36"/>
      <c r="F27" s="36"/>
      <c r="G27" s="36"/>
      <c r="H27" s="36"/>
      <c r="I27" s="36"/>
      <c r="J27" s="230"/>
      <c r="K27" s="36"/>
      <c r="L27" s="36"/>
      <c r="M27" s="36"/>
      <c r="N27" s="36"/>
      <c r="O27" s="36"/>
      <c r="P27" s="36"/>
      <c r="Q27" s="36"/>
      <c r="R27" s="36"/>
      <c r="S27" s="36"/>
      <c r="T27" s="230"/>
      <c r="U27" s="36"/>
      <c r="V27" s="36"/>
      <c r="W27" s="36"/>
      <c r="X27" s="36"/>
      <c r="Y27" s="36"/>
      <c r="Z27" s="36"/>
      <c r="AA27" s="36"/>
      <c r="AB27" s="36"/>
      <c r="AC27" s="36"/>
      <c r="AD27" s="36"/>
    </row>
    <row r="28" spans="1:30" ht="12">
      <c r="A28" s="36"/>
      <c r="B28" s="36"/>
      <c r="C28" s="36"/>
      <c r="D28" s="235" t="s">
        <v>217</v>
      </c>
      <c r="E28" s="234">
        <v>0.85</v>
      </c>
      <c r="F28" s="52" t="s">
        <v>218</v>
      </c>
      <c r="G28" s="36"/>
      <c r="H28" s="36"/>
      <c r="I28" s="36"/>
      <c r="J28" s="230"/>
      <c r="K28" s="36"/>
      <c r="L28" s="36"/>
      <c r="M28" s="36"/>
      <c r="N28" s="235" t="s">
        <v>217</v>
      </c>
      <c r="O28" s="234">
        <v>0.85</v>
      </c>
      <c r="P28" s="52" t="s">
        <v>219</v>
      </c>
      <c r="Q28" s="36"/>
      <c r="R28" s="36"/>
      <c r="S28" s="36"/>
      <c r="T28" s="230"/>
      <c r="U28" s="36"/>
      <c r="V28" s="36"/>
      <c r="W28" s="36"/>
      <c r="X28" s="235" t="s">
        <v>217</v>
      </c>
      <c r="Y28" s="234">
        <v>0.85</v>
      </c>
      <c r="Z28" s="52" t="s">
        <v>219</v>
      </c>
      <c r="AA28" s="36"/>
      <c r="AB28" s="36"/>
      <c r="AC28" s="36"/>
      <c r="AD28" s="36"/>
    </row>
    <row r="29" spans="1:30" ht="12">
      <c r="A29" s="36"/>
      <c r="B29" s="36"/>
      <c r="C29" s="36"/>
      <c r="D29" s="235"/>
      <c r="E29" s="51"/>
      <c r="F29" s="36" t="s">
        <v>220</v>
      </c>
      <c r="G29" s="36"/>
      <c r="H29" s="36"/>
      <c r="I29" s="36"/>
      <c r="J29" s="230"/>
      <c r="K29" s="36"/>
      <c r="L29" s="36"/>
      <c r="M29" s="36"/>
      <c r="N29" s="235"/>
      <c r="O29" s="51"/>
      <c r="P29" s="36" t="s">
        <v>220</v>
      </c>
      <c r="Q29" s="36"/>
      <c r="R29" s="36"/>
      <c r="S29" s="36"/>
      <c r="T29" s="230"/>
      <c r="U29" s="36"/>
      <c r="V29" s="36"/>
      <c r="W29" s="36"/>
      <c r="X29" s="235"/>
      <c r="Y29" s="51"/>
      <c r="Z29" s="36" t="s">
        <v>220</v>
      </c>
      <c r="AA29" s="36"/>
      <c r="AB29" s="36"/>
      <c r="AC29" s="36"/>
      <c r="AD29" s="36"/>
    </row>
    <row r="30" spans="1:30" ht="29.25" customHeight="1">
      <c r="A30" s="36"/>
      <c r="B30" s="36"/>
      <c r="C30" s="36"/>
      <c r="D30" s="36"/>
      <c r="E30" s="46"/>
      <c r="F30" s="36"/>
      <c r="G30" s="46"/>
      <c r="H30" s="46"/>
      <c r="I30" s="36"/>
      <c r="J30" s="230"/>
      <c r="K30" s="36"/>
      <c r="L30" s="36"/>
      <c r="M30" s="36"/>
      <c r="N30" s="36"/>
      <c r="O30" s="46"/>
      <c r="P30" s="36"/>
      <c r="Q30" s="46"/>
      <c r="R30" s="46"/>
      <c r="S30" s="36"/>
      <c r="T30" s="230"/>
      <c r="U30" s="36"/>
      <c r="V30" s="36"/>
      <c r="W30" s="36"/>
      <c r="X30" s="36"/>
      <c r="Y30" s="46"/>
      <c r="Z30" s="36"/>
      <c r="AA30" s="46"/>
      <c r="AB30" s="46"/>
      <c r="AC30" s="36"/>
      <c r="AD30" s="36"/>
    </row>
    <row r="31" spans="1:30" ht="12">
      <c r="A31" s="36"/>
      <c r="B31" s="36"/>
      <c r="C31" s="36"/>
      <c r="D31" s="249" t="s">
        <v>202</v>
      </c>
      <c r="E31" s="250">
        <f>E26/E28</f>
        <v>0.28472565496786956</v>
      </c>
      <c r="F31" s="251" t="s">
        <v>221</v>
      </c>
      <c r="G31" s="252"/>
      <c r="H31" s="222"/>
      <c r="I31" s="222"/>
      <c r="J31" s="230"/>
      <c r="K31" s="36"/>
      <c r="L31" s="36"/>
      <c r="M31" s="36"/>
      <c r="N31" s="249" t="s">
        <v>202</v>
      </c>
      <c r="O31" s="553">
        <f>O26/O28</f>
        <v>1293.0449826989618</v>
      </c>
      <c r="P31" s="251" t="s">
        <v>222</v>
      </c>
      <c r="Q31" s="252"/>
      <c r="R31" s="252"/>
      <c r="S31" s="222"/>
      <c r="T31" s="230"/>
      <c r="U31" s="36"/>
      <c r="V31" s="36"/>
      <c r="W31" s="36"/>
      <c r="X31" s="249" t="s">
        <v>202</v>
      </c>
      <c r="Y31" s="553">
        <f>Y26/Y28</f>
        <v>301.038062283737</v>
      </c>
      <c r="Z31" s="251" t="s">
        <v>223</v>
      </c>
      <c r="AA31" s="252"/>
      <c r="AB31" s="252"/>
      <c r="AC31" s="222"/>
      <c r="AD31" s="36"/>
    </row>
    <row r="32" spans="1:30" ht="12">
      <c r="A32" s="36"/>
      <c r="B32" s="36"/>
      <c r="C32" s="36"/>
      <c r="D32" s="253"/>
      <c r="E32" s="254">
        <f>E31*0.405</f>
        <v>0.11531389026198718</v>
      </c>
      <c r="F32" s="255" t="s">
        <v>224</v>
      </c>
      <c r="G32" s="46"/>
      <c r="H32" s="46"/>
      <c r="I32" s="47"/>
      <c r="J32" s="230"/>
      <c r="K32" s="36"/>
      <c r="L32" s="36"/>
      <c r="M32" s="36"/>
      <c r="N32" s="253"/>
      <c r="O32" s="554">
        <f>O31*0.45359237</f>
        <v>586.5153382190312</v>
      </c>
      <c r="P32" s="255" t="s">
        <v>627</v>
      </c>
      <c r="Q32" s="46"/>
      <c r="R32" s="46"/>
      <c r="S32" s="47"/>
      <c r="T32" s="230"/>
      <c r="U32" s="36"/>
      <c r="V32" s="36"/>
      <c r="W32" s="36"/>
      <c r="X32" s="253"/>
      <c r="Y32" s="554">
        <f>Y31*0.45359237</f>
        <v>136.54856813148788</v>
      </c>
      <c r="Z32" s="255" t="s">
        <v>627</v>
      </c>
      <c r="AA32" s="46"/>
      <c r="AB32" s="46"/>
      <c r="AC32" s="47"/>
      <c r="AD32" s="36"/>
    </row>
    <row r="33" spans="1:30" ht="12">
      <c r="A33" s="36"/>
      <c r="B33" s="36"/>
      <c r="C33" s="36"/>
      <c r="D33" s="36"/>
      <c r="E33" s="36"/>
      <c r="F33" s="248"/>
      <c r="G33" s="36"/>
      <c r="H33" s="36"/>
      <c r="I33" s="48"/>
      <c r="J33" s="230"/>
      <c r="K33" s="36"/>
      <c r="L33" s="36"/>
      <c r="M33" s="36"/>
      <c r="N33" s="36"/>
      <c r="O33" s="36"/>
      <c r="P33" s="36"/>
      <c r="Q33" s="36"/>
      <c r="R33" s="36"/>
      <c r="S33" s="36"/>
      <c r="T33" s="230"/>
      <c r="U33" s="36"/>
      <c r="V33" s="36"/>
      <c r="W33" s="36"/>
      <c r="X33" s="36"/>
      <c r="Y33" s="36"/>
      <c r="Z33" s="36"/>
      <c r="AA33" s="36"/>
      <c r="AB33" s="36"/>
      <c r="AC33" s="36"/>
      <c r="AD33" s="36"/>
    </row>
    <row r="34" spans="1:30" ht="12">
      <c r="A34" s="36"/>
      <c r="B34" s="36"/>
      <c r="C34" s="36"/>
      <c r="D34" s="36"/>
      <c r="E34" s="36"/>
      <c r="F34" s="248"/>
      <c r="G34" s="48"/>
      <c r="H34" s="48"/>
      <c r="I34" s="48"/>
      <c r="J34" s="230"/>
      <c r="K34" s="36"/>
      <c r="L34" s="36"/>
      <c r="M34" s="36"/>
      <c r="N34" s="36"/>
      <c r="O34" s="36"/>
      <c r="P34" s="36"/>
      <c r="Q34" s="36"/>
      <c r="R34" s="36"/>
      <c r="S34" s="36"/>
      <c r="T34" s="230"/>
      <c r="U34" s="36"/>
      <c r="V34" s="36"/>
      <c r="W34" s="36"/>
      <c r="X34" s="36"/>
      <c r="Y34" s="36"/>
      <c r="Z34" s="36"/>
      <c r="AA34" s="36"/>
      <c r="AB34" s="36"/>
      <c r="AC34" s="36"/>
      <c r="AD34" s="36"/>
    </row>
    <row r="35" spans="1:30" ht="12.75" thickBot="1">
      <c r="A35" s="36"/>
      <c r="B35" s="36"/>
      <c r="C35" s="409"/>
      <c r="D35" s="409"/>
      <c r="E35" s="409"/>
      <c r="F35" s="560"/>
      <c r="G35" s="409"/>
      <c r="H35" s="409"/>
      <c r="I35" s="409"/>
      <c r="J35" s="561"/>
      <c r="K35" s="409"/>
      <c r="L35" s="409"/>
      <c r="M35" s="409"/>
      <c r="N35" s="409"/>
      <c r="O35" s="409"/>
      <c r="P35" s="409"/>
      <c r="Q35" s="409"/>
      <c r="R35" s="409"/>
      <c r="S35" s="409"/>
      <c r="T35" s="561"/>
      <c r="U35" s="409"/>
      <c r="V35" s="409"/>
      <c r="W35" s="409"/>
      <c r="X35" s="409"/>
      <c r="Y35" s="409"/>
      <c r="Z35" s="409"/>
      <c r="AA35" s="409"/>
      <c r="AB35" s="409"/>
      <c r="AC35" s="409"/>
      <c r="AD35" s="409"/>
    </row>
    <row r="36" spans="1:30" ht="12.75" thickTop="1">
      <c r="A36" s="36"/>
      <c r="B36" s="36"/>
      <c r="C36" s="36"/>
      <c r="D36" s="36"/>
      <c r="E36" s="36"/>
      <c r="F36" s="248"/>
      <c r="G36" s="48"/>
      <c r="H36" s="48"/>
      <c r="I36" s="48"/>
      <c r="J36" s="230"/>
      <c r="K36" s="36"/>
      <c r="L36" s="36"/>
      <c r="M36" s="36"/>
      <c r="N36" s="36"/>
      <c r="O36" s="36"/>
      <c r="P36" s="36"/>
      <c r="Q36" s="36"/>
      <c r="R36" s="36"/>
      <c r="S36" s="36"/>
      <c r="T36" s="230"/>
      <c r="U36" s="36"/>
      <c r="V36" s="36"/>
      <c r="W36" s="36"/>
      <c r="X36" s="36"/>
      <c r="Y36" s="36"/>
      <c r="Z36" s="36"/>
      <c r="AA36" s="36"/>
      <c r="AB36" s="36"/>
      <c r="AC36" s="36"/>
      <c r="AD36" s="36"/>
    </row>
    <row r="37" spans="1:30" ht="12">
      <c r="A37" s="36"/>
      <c r="B37" s="36"/>
      <c r="C37" s="36"/>
      <c r="D37" s="566" t="s">
        <v>509</v>
      </c>
      <c r="E37" s="566"/>
      <c r="F37" s="36"/>
      <c r="G37" s="36"/>
      <c r="H37" s="36"/>
      <c r="I37" s="36"/>
      <c r="J37" s="230"/>
      <c r="K37" s="36"/>
      <c r="L37" s="36"/>
      <c r="M37" s="566"/>
      <c r="N37" s="566"/>
      <c r="O37" s="644" t="s">
        <v>191</v>
      </c>
      <c r="P37" s="36"/>
      <c r="Q37" s="36"/>
      <c r="R37" s="36"/>
      <c r="S37" s="36"/>
      <c r="T37" s="230"/>
      <c r="U37" s="36"/>
      <c r="V37" s="36"/>
      <c r="W37" s="566"/>
      <c r="X37" s="566"/>
      <c r="Y37" s="644" t="s">
        <v>191</v>
      </c>
      <c r="Z37" s="36"/>
      <c r="AA37" s="36"/>
      <c r="AB37" s="36"/>
      <c r="AC37" s="36"/>
      <c r="AD37" s="36"/>
    </row>
    <row r="38" spans="1:30" ht="12">
      <c r="A38" s="36"/>
      <c r="B38" s="36"/>
      <c r="C38" s="36"/>
      <c r="E38" s="36"/>
      <c r="F38" s="36"/>
      <c r="G38" s="36"/>
      <c r="H38" s="36"/>
      <c r="I38" s="36"/>
      <c r="J38" s="230"/>
      <c r="K38" s="36"/>
      <c r="L38" s="36"/>
      <c r="M38" s="36"/>
      <c r="N38" s="36"/>
      <c r="O38" s="51">
        <v>1.25</v>
      </c>
      <c r="P38" s="36" t="s">
        <v>212</v>
      </c>
      <c r="Q38" s="36"/>
      <c r="R38" s="36"/>
      <c r="S38" s="36"/>
      <c r="T38" s="230"/>
      <c r="U38" s="36"/>
      <c r="V38" s="36"/>
      <c r="W38" s="36"/>
      <c r="X38" s="36"/>
      <c r="Y38" s="51">
        <v>1</v>
      </c>
      <c r="Z38" s="36" t="s">
        <v>212</v>
      </c>
      <c r="AA38" s="36"/>
      <c r="AB38" s="36"/>
      <c r="AC38" s="36"/>
      <c r="AD38" s="36"/>
    </row>
    <row r="39" spans="1:30" ht="12">
      <c r="A39" s="36"/>
      <c r="B39" s="36"/>
      <c r="C39" s="36"/>
      <c r="D39" s="36"/>
      <c r="E39" s="36"/>
      <c r="F39" s="36"/>
      <c r="G39" s="36"/>
      <c r="H39" s="36"/>
      <c r="I39" s="36"/>
      <c r="J39" s="230"/>
      <c r="K39" s="36"/>
      <c r="L39" s="36"/>
      <c r="M39" s="36"/>
      <c r="N39" s="36" t="s">
        <v>571</v>
      </c>
      <c r="O39" s="51">
        <v>120</v>
      </c>
      <c r="P39" s="36" t="s">
        <v>293</v>
      </c>
      <c r="Q39" s="36"/>
      <c r="R39" s="36"/>
      <c r="S39" s="36"/>
      <c r="T39" s="230"/>
      <c r="U39" s="36"/>
      <c r="V39" s="36"/>
      <c r="W39" s="36"/>
      <c r="X39" s="36" t="s">
        <v>571</v>
      </c>
      <c r="Y39" s="51">
        <v>120</v>
      </c>
      <c r="Z39" s="36" t="s">
        <v>293</v>
      </c>
      <c r="AA39" s="36"/>
      <c r="AB39" s="36"/>
      <c r="AC39" s="36"/>
      <c r="AD39" s="36"/>
    </row>
    <row r="40" spans="1:30" ht="12">
      <c r="A40" s="36"/>
      <c r="B40" s="36"/>
      <c r="C40" s="36"/>
      <c r="D40" s="36"/>
      <c r="E40" s="36"/>
      <c r="F40" s="36"/>
      <c r="G40" s="36"/>
      <c r="H40" s="36"/>
      <c r="I40" s="36"/>
      <c r="J40" s="230"/>
      <c r="K40" s="36"/>
      <c r="L40" s="36"/>
      <c r="M40" s="36"/>
      <c r="N40" s="36" t="s">
        <v>626</v>
      </c>
      <c r="O40" s="236">
        <f>O38*O39</f>
        <v>150</v>
      </c>
      <c r="P40" s="52" t="s">
        <v>197</v>
      </c>
      <c r="Q40" s="36"/>
      <c r="R40" s="36"/>
      <c r="S40" s="36"/>
      <c r="T40" s="230"/>
      <c r="U40" s="36"/>
      <c r="V40" s="36"/>
      <c r="W40" s="36"/>
      <c r="X40" s="36" t="s">
        <v>626</v>
      </c>
      <c r="Y40" s="236">
        <f>Y38*Y39</f>
        <v>120</v>
      </c>
      <c r="Z40" s="52" t="s">
        <v>198</v>
      </c>
      <c r="AA40" s="36"/>
      <c r="AB40" s="36"/>
      <c r="AC40" s="36"/>
      <c r="AD40" s="36"/>
    </row>
    <row r="41" spans="1:30" ht="12">
      <c r="A41" s="36"/>
      <c r="B41" s="36"/>
      <c r="C41" s="36"/>
      <c r="D41" s="36"/>
      <c r="E41" s="36"/>
      <c r="F41" s="36"/>
      <c r="G41" s="36"/>
      <c r="H41" s="36"/>
      <c r="I41" s="36"/>
      <c r="J41" s="230"/>
      <c r="K41" s="36"/>
      <c r="L41" s="36"/>
      <c r="M41" s="36"/>
      <c r="N41" s="51" t="s">
        <v>202</v>
      </c>
      <c r="O41" s="256">
        <f>O19+O40</f>
        <v>925.0882352941177</v>
      </c>
      <c r="P41" s="52" t="s">
        <v>215</v>
      </c>
      <c r="Q41" s="36"/>
      <c r="R41" s="36"/>
      <c r="S41" s="36"/>
      <c r="T41" s="230"/>
      <c r="U41" s="36"/>
      <c r="V41" s="36"/>
      <c r="W41" s="36"/>
      <c r="X41" s="51" t="s">
        <v>202</v>
      </c>
      <c r="Y41" s="256">
        <f>Y19+Y40</f>
        <v>150.88235294117646</v>
      </c>
      <c r="Z41" s="52" t="s">
        <v>196</v>
      </c>
      <c r="AA41" s="36"/>
      <c r="AB41" s="36"/>
      <c r="AC41" s="36"/>
      <c r="AD41" s="36"/>
    </row>
    <row r="42" spans="1:30" ht="12">
      <c r="A42" s="36"/>
      <c r="B42" s="36"/>
      <c r="C42" s="36"/>
      <c r="D42" s="36"/>
      <c r="E42" s="36"/>
      <c r="F42" s="36"/>
      <c r="G42" s="36"/>
      <c r="H42" s="36"/>
      <c r="I42" s="36"/>
      <c r="J42" s="230"/>
      <c r="K42" s="36"/>
      <c r="L42" s="36"/>
      <c r="M42" s="36"/>
      <c r="N42" s="36"/>
      <c r="O42" s="36"/>
      <c r="P42" s="36"/>
      <c r="Q42" s="36"/>
      <c r="R42" s="36"/>
      <c r="S42" s="36"/>
      <c r="T42" s="230"/>
      <c r="U42" s="36"/>
      <c r="V42" s="36"/>
      <c r="W42" s="36"/>
      <c r="X42" s="36"/>
      <c r="Y42" s="36"/>
      <c r="Z42" s="36"/>
      <c r="AA42" s="36"/>
      <c r="AB42" s="36"/>
      <c r="AC42" s="36"/>
      <c r="AD42" s="36"/>
    </row>
    <row r="43" spans="1:30" ht="12">
      <c r="A43" s="36"/>
      <c r="B43" s="36"/>
      <c r="C43" s="36"/>
      <c r="D43" s="36"/>
      <c r="E43" s="36"/>
      <c r="F43" s="36"/>
      <c r="G43" s="36"/>
      <c r="H43" s="36"/>
      <c r="I43" s="36"/>
      <c r="J43" s="230"/>
      <c r="K43" s="36"/>
      <c r="L43" s="36"/>
      <c r="M43" s="36"/>
      <c r="N43" s="36" t="s">
        <v>217</v>
      </c>
      <c r="O43" s="51">
        <v>0.85</v>
      </c>
      <c r="P43" s="36" t="s">
        <v>219</v>
      </c>
      <c r="Q43" s="36"/>
      <c r="R43" s="36"/>
      <c r="S43" s="36"/>
      <c r="T43" s="230"/>
      <c r="U43" s="36"/>
      <c r="V43" s="36"/>
      <c r="W43" s="36"/>
      <c r="X43" s="36" t="s">
        <v>217</v>
      </c>
      <c r="Y43" s="51">
        <v>0.85</v>
      </c>
      <c r="Z43" s="36" t="s">
        <v>219</v>
      </c>
      <c r="AA43" s="36"/>
      <c r="AB43" s="36"/>
      <c r="AC43" s="36"/>
      <c r="AD43" s="36"/>
    </row>
    <row r="44" spans="1:30" ht="12">
      <c r="A44" s="36"/>
      <c r="B44" s="36"/>
      <c r="C44" s="36"/>
      <c r="D44" s="36"/>
      <c r="E44" s="36"/>
      <c r="F44" s="36"/>
      <c r="G44" s="36"/>
      <c r="H44" s="36"/>
      <c r="I44" s="36"/>
      <c r="J44" s="230"/>
      <c r="K44" s="36"/>
      <c r="L44" s="36"/>
      <c r="M44" s="36"/>
      <c r="O44" s="36"/>
      <c r="P44" s="36"/>
      <c r="Q44" s="36"/>
      <c r="R44" s="36"/>
      <c r="S44" s="36"/>
      <c r="T44" s="230"/>
      <c r="U44" s="36"/>
      <c r="V44" s="36"/>
      <c r="W44" s="36"/>
      <c r="Y44" s="36"/>
      <c r="Z44" s="36"/>
      <c r="AA44" s="36"/>
      <c r="AB44" s="36"/>
      <c r="AC44" s="36"/>
      <c r="AD44" s="36"/>
    </row>
    <row r="45" spans="1:30" ht="12">
      <c r="A45" s="36"/>
      <c r="B45" s="36"/>
      <c r="C45" s="36"/>
      <c r="D45" s="36"/>
      <c r="E45" s="36"/>
      <c r="F45" s="36"/>
      <c r="G45" s="36"/>
      <c r="H45" s="36"/>
      <c r="I45" s="36"/>
      <c r="J45" s="230"/>
      <c r="K45" s="36"/>
      <c r="L45" s="36"/>
      <c r="M45" s="36"/>
      <c r="N45" s="36"/>
      <c r="O45" s="36"/>
      <c r="P45" s="36"/>
      <c r="Q45" s="36"/>
      <c r="R45" s="36"/>
      <c r="S45" s="36"/>
      <c r="T45" s="230"/>
      <c r="U45" s="36"/>
      <c r="V45" s="36"/>
      <c r="W45" s="36"/>
      <c r="X45" s="36"/>
      <c r="Y45" s="36"/>
      <c r="Z45" s="36"/>
      <c r="AA45" s="36"/>
      <c r="AB45" s="36"/>
      <c r="AC45" s="36"/>
      <c r="AD45" s="36"/>
    </row>
    <row r="46" spans="1:30" ht="12">
      <c r="A46" s="36"/>
      <c r="B46" s="36"/>
      <c r="C46" s="36"/>
      <c r="D46" s="249" t="s">
        <v>202</v>
      </c>
      <c r="E46" s="250">
        <f>E26/E28</f>
        <v>0.28472565496786956</v>
      </c>
      <c r="F46" s="251" t="s">
        <v>221</v>
      </c>
      <c r="G46" s="252"/>
      <c r="H46" s="222"/>
      <c r="I46" s="222"/>
      <c r="J46" s="230"/>
      <c r="K46" s="36"/>
      <c r="L46" s="36"/>
      <c r="M46" s="36"/>
      <c r="N46" s="249" t="s">
        <v>202</v>
      </c>
      <c r="O46" s="258">
        <f>O41*O43</f>
        <v>786.325</v>
      </c>
      <c r="P46" s="251" t="s">
        <v>222</v>
      </c>
      <c r="Q46" s="252"/>
      <c r="R46" s="252"/>
      <c r="S46" s="222"/>
      <c r="T46" s="230"/>
      <c r="U46" s="36"/>
      <c r="V46" s="36"/>
      <c r="W46" s="36"/>
      <c r="X46" s="249" t="s">
        <v>202</v>
      </c>
      <c r="Y46" s="258">
        <f>Y41*Y43</f>
        <v>128.25</v>
      </c>
      <c r="Z46" s="251" t="s">
        <v>223</v>
      </c>
      <c r="AA46" s="252"/>
      <c r="AB46" s="252"/>
      <c r="AC46" s="222"/>
      <c r="AD46" s="36"/>
    </row>
    <row r="47" spans="1:30" ht="12">
      <c r="A47" s="36"/>
      <c r="B47" s="36"/>
      <c r="C47" s="36"/>
      <c r="D47" s="253"/>
      <c r="E47" s="254">
        <f>E46*0.405</f>
        <v>0.11531389026198718</v>
      </c>
      <c r="F47" s="255" t="s">
        <v>224</v>
      </c>
      <c r="G47" s="46"/>
      <c r="H47" s="46"/>
      <c r="I47" s="47"/>
      <c r="J47" s="230"/>
      <c r="K47" s="36"/>
      <c r="L47" s="36"/>
      <c r="M47" s="36"/>
      <c r="N47" s="253"/>
      <c r="O47" s="259">
        <f>O46*0.45359237</f>
        <v>356.67102034025004</v>
      </c>
      <c r="P47" s="255" t="s">
        <v>627</v>
      </c>
      <c r="Q47" s="46"/>
      <c r="R47" s="46"/>
      <c r="S47" s="47"/>
      <c r="T47" s="230"/>
      <c r="U47" s="36"/>
      <c r="V47" s="36"/>
      <c r="W47" s="36"/>
      <c r="X47" s="253"/>
      <c r="Y47" s="259">
        <f>Y46*0.45359237</f>
        <v>58.1732214525</v>
      </c>
      <c r="Z47" s="255" t="s">
        <v>627</v>
      </c>
      <c r="AA47" s="46"/>
      <c r="AB47" s="46"/>
      <c r="AC47" s="47"/>
      <c r="AD47" s="36"/>
    </row>
    <row r="48" spans="1:30" ht="1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ht="1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1:30" ht="1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FFFF99"/>
  </sheetPr>
  <dimension ref="A1:T32"/>
  <sheetViews>
    <sheetView zoomScalePageLayoutView="0" workbookViewId="0" topLeftCell="A1">
      <selection activeCell="H20" sqref="H20"/>
    </sheetView>
  </sheetViews>
  <sheetFormatPr defaultColWidth="9.140625" defaultRowHeight="12.75"/>
  <cols>
    <col min="1" max="1" width="4.140625" style="0" customWidth="1"/>
    <col min="2" max="3" width="7.8515625" style="0" customWidth="1"/>
    <col min="4" max="4" width="8.57421875" style="0" customWidth="1"/>
    <col min="8" max="8" width="9.140625" style="288" customWidth="1"/>
    <col min="17" max="17" width="6.8515625" style="0" customWidth="1"/>
  </cols>
  <sheetData>
    <row r="1" spans="2:14" ht="9.75" customHeight="1">
      <c r="B1" s="219"/>
      <c r="C1" s="219"/>
      <c r="D1" s="219"/>
      <c r="E1" s="36"/>
      <c r="F1" s="36"/>
      <c r="G1" s="36"/>
      <c r="H1" s="231"/>
      <c r="I1" s="36"/>
      <c r="J1" s="36"/>
      <c r="K1" s="36"/>
      <c r="L1" s="36"/>
      <c r="M1" s="36"/>
      <c r="N1" s="36"/>
    </row>
    <row r="2" spans="1:14" ht="17.25">
      <c r="A2" s="36"/>
      <c r="B2" s="219" t="s">
        <v>252</v>
      </c>
      <c r="C2" s="36"/>
      <c r="D2" s="36"/>
      <c r="E2" s="36"/>
      <c r="F2" s="36"/>
      <c r="G2" s="36"/>
      <c r="H2" s="231"/>
      <c r="I2" s="36"/>
      <c r="J2" s="36"/>
      <c r="K2" s="36"/>
      <c r="L2" s="36"/>
      <c r="M2" s="36"/>
      <c r="N2" s="36"/>
    </row>
    <row r="3" spans="1:14" ht="12">
      <c r="A3" s="36"/>
      <c r="B3" s="36"/>
      <c r="C3" s="36"/>
      <c r="D3" s="36"/>
      <c r="E3" s="36"/>
      <c r="F3" s="36"/>
      <c r="G3" s="36"/>
      <c r="H3" s="231"/>
      <c r="I3" s="36"/>
      <c r="J3" s="36"/>
      <c r="K3" s="36"/>
      <c r="L3" s="36"/>
      <c r="M3" s="36"/>
      <c r="N3" s="36"/>
    </row>
    <row r="4" spans="1:14" ht="15" customHeight="1">
      <c r="A4" s="36"/>
      <c r="B4" s="36"/>
      <c r="C4" s="36"/>
      <c r="D4" s="36"/>
      <c r="E4" s="36"/>
      <c r="F4" s="1" t="s">
        <v>253</v>
      </c>
      <c r="G4" s="1"/>
      <c r="H4" s="1"/>
      <c r="I4" s="1"/>
      <c r="J4" s="1"/>
      <c r="K4" s="36"/>
      <c r="L4" s="36"/>
      <c r="M4" s="36"/>
      <c r="N4" s="36"/>
    </row>
    <row r="5" spans="1:14" ht="12.75">
      <c r="A5" s="36"/>
      <c r="B5" s="36"/>
      <c r="C5" s="36"/>
      <c r="D5" s="36"/>
      <c r="E5" s="36"/>
      <c r="F5" s="50" t="s">
        <v>648</v>
      </c>
      <c r="G5" s="50"/>
      <c r="H5" s="50"/>
      <c r="I5" s="50"/>
      <c r="J5" s="50"/>
      <c r="K5" s="36"/>
      <c r="L5" s="36"/>
      <c r="M5" s="36"/>
      <c r="N5" s="36"/>
    </row>
    <row r="6" spans="1:19" ht="12">
      <c r="A6" s="36"/>
      <c r="B6" s="36"/>
      <c r="C6" s="36"/>
      <c r="D6" s="36"/>
      <c r="E6" s="36"/>
      <c r="F6" s="36"/>
      <c r="G6" s="36"/>
      <c r="H6" s="231"/>
      <c r="I6" s="36"/>
      <c r="J6" s="36"/>
      <c r="K6" s="36"/>
      <c r="L6" s="36"/>
      <c r="M6" s="36"/>
      <c r="N6" s="36"/>
      <c r="S6" s="18"/>
    </row>
    <row r="7" spans="1:19" ht="12">
      <c r="A7" s="36"/>
      <c r="B7" s="36"/>
      <c r="C7" s="36"/>
      <c r="D7" s="36"/>
      <c r="E7" s="36"/>
      <c r="F7" s="687" t="s">
        <v>176</v>
      </c>
      <c r="G7" s="688"/>
      <c r="H7" s="688"/>
      <c r="I7" s="688"/>
      <c r="J7" s="689"/>
      <c r="K7" s="36"/>
      <c r="L7" s="36"/>
      <c r="M7" s="36"/>
      <c r="N7" s="36"/>
      <c r="S7" s="18"/>
    </row>
    <row r="8" spans="1:19" ht="12">
      <c r="A8" s="36"/>
      <c r="B8" s="36"/>
      <c r="C8" s="36"/>
      <c r="D8" s="36"/>
      <c r="E8" s="36"/>
      <c r="F8" s="223">
        <v>10</v>
      </c>
      <c r="G8" s="224" t="s">
        <v>254</v>
      </c>
      <c r="H8" s="48"/>
      <c r="I8" s="48"/>
      <c r="J8" s="42"/>
      <c r="K8" s="36"/>
      <c r="L8" s="36"/>
      <c r="M8" s="36"/>
      <c r="N8" s="36"/>
      <c r="S8" s="18"/>
    </row>
    <row r="9" spans="1:19" ht="12">
      <c r="A9" s="36"/>
      <c r="B9" s="36"/>
      <c r="C9" s="36"/>
      <c r="D9" s="36"/>
      <c r="E9" s="36"/>
      <c r="F9" s="226">
        <v>11.4</v>
      </c>
      <c r="G9" s="227" t="s">
        <v>178</v>
      </c>
      <c r="H9" s="46"/>
      <c r="I9" s="46"/>
      <c r="J9" s="47"/>
      <c r="K9" s="36"/>
      <c r="L9" s="36"/>
      <c r="M9" s="36"/>
      <c r="N9" s="36"/>
      <c r="S9" s="18"/>
    </row>
    <row r="10" spans="1:19" ht="12">
      <c r="A10" s="36"/>
      <c r="B10" s="36"/>
      <c r="C10" s="36"/>
      <c r="D10" s="36"/>
      <c r="E10" s="36"/>
      <c r="F10" s="36"/>
      <c r="G10" s="36"/>
      <c r="H10" s="231"/>
      <c r="I10" s="36"/>
      <c r="J10" s="36"/>
      <c r="K10" s="36"/>
      <c r="L10" s="36"/>
      <c r="M10" s="36"/>
      <c r="N10" s="36"/>
      <c r="S10" s="18"/>
    </row>
    <row r="11" spans="1:20" ht="12">
      <c r="A11" s="36"/>
      <c r="B11" s="36"/>
      <c r="C11" s="36"/>
      <c r="D11" s="36"/>
      <c r="E11" s="36"/>
      <c r="F11" s="36"/>
      <c r="G11" s="36"/>
      <c r="H11" s="231"/>
      <c r="I11" s="36"/>
      <c r="J11" s="36"/>
      <c r="K11" s="36"/>
      <c r="L11" s="36"/>
      <c r="M11" s="36"/>
      <c r="N11" s="36"/>
      <c r="S11" s="18"/>
      <c r="T11" s="18"/>
    </row>
    <row r="12" spans="1:14" ht="12">
      <c r="A12" s="36"/>
      <c r="B12" s="36"/>
      <c r="C12" s="36"/>
      <c r="D12" s="36"/>
      <c r="E12" s="36"/>
      <c r="F12" s="36"/>
      <c r="G12" s="36"/>
      <c r="H12" s="235" t="s">
        <v>255</v>
      </c>
      <c r="I12" s="269">
        <v>3.5</v>
      </c>
      <c r="J12" s="52" t="s">
        <v>557</v>
      </c>
      <c r="K12" s="52" t="s">
        <v>256</v>
      </c>
      <c r="L12" s="48"/>
      <c r="M12" s="36"/>
      <c r="N12" s="36"/>
    </row>
    <row r="13" spans="1:14" ht="12">
      <c r="A13" s="36"/>
      <c r="B13" s="36"/>
      <c r="C13" s="36"/>
      <c r="D13" s="36"/>
      <c r="E13" s="36"/>
      <c r="F13" s="36"/>
      <c r="G13" s="36"/>
      <c r="H13" s="270"/>
      <c r="I13" s="271"/>
      <c r="J13" s="52"/>
      <c r="K13" s="36"/>
      <c r="L13" s="48"/>
      <c r="M13" s="36"/>
      <c r="N13" s="36"/>
    </row>
    <row r="14" spans="1:14" ht="12">
      <c r="A14" s="36"/>
      <c r="B14" s="36"/>
      <c r="C14" s="36"/>
      <c r="D14" s="36"/>
      <c r="E14" s="36"/>
      <c r="F14" s="36"/>
      <c r="G14" s="36"/>
      <c r="H14" s="270" t="s">
        <v>257</v>
      </c>
      <c r="I14" s="269">
        <v>4.5</v>
      </c>
      <c r="J14" s="52" t="s">
        <v>557</v>
      </c>
      <c r="K14" s="52" t="s">
        <v>258</v>
      </c>
      <c r="L14" s="48"/>
      <c r="M14" s="36"/>
      <c r="N14" s="36"/>
    </row>
    <row r="15" spans="1:14" ht="12">
      <c r="A15" s="36"/>
      <c r="B15" s="36"/>
      <c r="C15" s="36"/>
      <c r="D15" s="36"/>
      <c r="E15" s="36"/>
      <c r="F15" s="36"/>
      <c r="G15" s="36"/>
      <c r="H15" s="270"/>
      <c r="I15" s="271"/>
      <c r="J15" s="52"/>
      <c r="K15" s="36"/>
      <c r="L15" s="48"/>
      <c r="M15" s="36"/>
      <c r="N15" s="36"/>
    </row>
    <row r="16" spans="1:14" ht="12">
      <c r="A16" s="36"/>
      <c r="B16" s="36"/>
      <c r="C16" s="36"/>
      <c r="D16" s="36"/>
      <c r="E16" s="36"/>
      <c r="F16" s="36"/>
      <c r="G16" s="36"/>
      <c r="H16" s="272" t="s">
        <v>483</v>
      </c>
      <c r="I16" s="36"/>
      <c r="J16" s="36"/>
      <c r="K16" s="36"/>
      <c r="L16" s="36"/>
      <c r="M16" s="36"/>
      <c r="N16" s="36"/>
    </row>
    <row r="17" spans="1:14" ht="12">
      <c r="A17" s="36"/>
      <c r="B17" s="36"/>
      <c r="C17" s="36"/>
      <c r="D17" s="36"/>
      <c r="E17" s="36"/>
      <c r="F17" s="36"/>
      <c r="G17" s="36"/>
      <c r="H17" s="235" t="s">
        <v>259</v>
      </c>
      <c r="I17" s="36"/>
      <c r="J17" s="36"/>
      <c r="K17" s="36"/>
      <c r="L17" s="36"/>
      <c r="M17" s="36"/>
      <c r="N17" s="36"/>
    </row>
    <row r="18" spans="1:14" ht="12">
      <c r="A18" s="36"/>
      <c r="B18" s="36"/>
      <c r="C18" s="36"/>
      <c r="D18" s="36"/>
      <c r="E18" s="36"/>
      <c r="F18" s="36"/>
      <c r="G18" s="36"/>
      <c r="H18" s="235" t="s">
        <v>511</v>
      </c>
      <c r="I18" s="51">
        <v>1</v>
      </c>
      <c r="J18" s="36" t="s">
        <v>557</v>
      </c>
      <c r="K18" s="36" t="s">
        <v>558</v>
      </c>
      <c r="L18" s="36"/>
      <c r="M18" s="36"/>
      <c r="N18" s="36"/>
    </row>
    <row r="19" spans="1:14" ht="12">
      <c r="A19" s="36"/>
      <c r="B19" s="36"/>
      <c r="C19" s="36"/>
      <c r="D19" s="36"/>
      <c r="E19" s="36"/>
      <c r="F19" s="36"/>
      <c r="G19" s="36"/>
      <c r="H19" s="235" t="s">
        <v>512</v>
      </c>
      <c r="I19" s="269">
        <v>2.4</v>
      </c>
      <c r="J19" s="52" t="s">
        <v>557</v>
      </c>
      <c r="K19" s="52" t="s">
        <v>260</v>
      </c>
      <c r="L19" s="36"/>
      <c r="M19" s="36"/>
      <c r="N19" s="36"/>
    </row>
    <row r="20" spans="1:14" ht="12.75" thickBot="1">
      <c r="A20" s="36"/>
      <c r="B20" s="36"/>
      <c r="C20" s="36"/>
      <c r="D20" s="36"/>
      <c r="E20" s="36"/>
      <c r="F20" s="273"/>
      <c r="G20" s="273"/>
      <c r="H20" s="274"/>
      <c r="I20" s="273"/>
      <c r="J20" s="273"/>
      <c r="K20" s="273"/>
      <c r="L20" s="36"/>
      <c r="M20" s="36"/>
      <c r="N20" s="36"/>
    </row>
    <row r="21" spans="1:14" ht="12">
      <c r="A21" s="36"/>
      <c r="B21" s="36"/>
      <c r="C21" s="36"/>
      <c r="D21" s="36"/>
      <c r="E21" s="36"/>
      <c r="F21" s="275"/>
      <c r="G21" s="276"/>
      <c r="H21" s="277" t="s">
        <v>261</v>
      </c>
      <c r="I21" s="246">
        <f>SUM(I14,I19)</f>
        <v>6.9</v>
      </c>
      <c r="J21" s="278" t="s">
        <v>560</v>
      </c>
      <c r="K21" s="279"/>
      <c r="L21" s="36"/>
      <c r="M21" s="36"/>
      <c r="N21" s="36"/>
    </row>
    <row r="22" spans="1:14" ht="12">
      <c r="A22" s="36"/>
      <c r="B22" s="36"/>
      <c r="C22" s="36"/>
      <c r="D22" s="36"/>
      <c r="E22" s="36"/>
      <c r="F22" s="280"/>
      <c r="G22" s="48"/>
      <c r="H22" s="270" t="s">
        <v>626</v>
      </c>
      <c r="I22" s="257">
        <f>I21*1000</f>
        <v>6900</v>
      </c>
      <c r="J22" s="248" t="s">
        <v>627</v>
      </c>
      <c r="K22" s="283"/>
      <c r="L22" s="36"/>
      <c r="M22" s="36"/>
      <c r="N22" s="36"/>
    </row>
    <row r="23" spans="1:14" ht="6.75" customHeight="1">
      <c r="A23" s="36"/>
      <c r="B23" s="36"/>
      <c r="C23" s="36"/>
      <c r="D23" s="36"/>
      <c r="E23" s="36"/>
      <c r="F23" s="280"/>
      <c r="G23" s="48"/>
      <c r="H23" s="247"/>
      <c r="I23" s="248"/>
      <c r="J23" s="248"/>
      <c r="K23" s="283"/>
      <c r="L23" s="36"/>
      <c r="M23" s="36"/>
      <c r="N23" s="36"/>
    </row>
    <row r="24" spans="1:14" ht="12">
      <c r="A24" s="36"/>
      <c r="B24" s="36"/>
      <c r="C24" s="36"/>
      <c r="D24" s="36"/>
      <c r="E24" s="36"/>
      <c r="F24" s="280"/>
      <c r="G24" s="48"/>
      <c r="H24" s="247"/>
      <c r="I24" s="246">
        <f>I12+I18</f>
        <v>4.5</v>
      </c>
      <c r="J24" s="248" t="s">
        <v>559</v>
      </c>
      <c r="K24" s="283"/>
      <c r="L24" s="36"/>
      <c r="M24" s="36"/>
      <c r="N24" s="36"/>
    </row>
    <row r="25" spans="1:14" ht="12.75" thickBot="1">
      <c r="A25" s="36"/>
      <c r="B25" s="36"/>
      <c r="C25" s="36"/>
      <c r="D25" s="36"/>
      <c r="E25" s="36"/>
      <c r="F25" s="284"/>
      <c r="G25" s="273"/>
      <c r="H25" s="285" t="s">
        <v>626</v>
      </c>
      <c r="I25" s="365">
        <f>I24*1000</f>
        <v>4500</v>
      </c>
      <c r="J25" s="479" t="s">
        <v>627</v>
      </c>
      <c r="K25" s="287"/>
      <c r="L25" s="36"/>
      <c r="M25" s="36"/>
      <c r="N25" s="36"/>
    </row>
    <row r="26" spans="1:14" ht="12">
      <c r="A26" s="36"/>
      <c r="B26" s="36"/>
      <c r="C26" s="36"/>
      <c r="D26" s="36"/>
      <c r="E26" s="36"/>
      <c r="F26" s="36"/>
      <c r="G26" s="36"/>
      <c r="H26" s="36"/>
      <c r="I26" s="36"/>
      <c r="J26" s="36"/>
      <c r="K26" s="48"/>
      <c r="L26" s="36"/>
      <c r="M26" s="36"/>
      <c r="N26" s="36"/>
    </row>
    <row r="27" spans="1:14" ht="12">
      <c r="A27" s="36"/>
      <c r="B27" s="36"/>
      <c r="C27" s="36"/>
      <c r="D27" s="36"/>
      <c r="E27" s="36"/>
      <c r="F27" s="36"/>
      <c r="G27" s="36"/>
      <c r="H27" s="36"/>
      <c r="I27" s="36"/>
      <c r="J27" s="36"/>
      <c r="K27" s="36"/>
      <c r="L27" s="36"/>
      <c r="M27" s="36"/>
      <c r="N27" s="36"/>
    </row>
    <row r="28" ht="12">
      <c r="H28"/>
    </row>
    <row r="29" ht="12">
      <c r="H29"/>
    </row>
    <row r="30" ht="12">
      <c r="H30"/>
    </row>
    <row r="31" ht="12">
      <c r="H31"/>
    </row>
    <row r="32" ht="12">
      <c r="H32"/>
    </row>
  </sheetData>
  <sheetProtection/>
  <mergeCells count="1">
    <mergeCell ref="F7:J7"/>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31"/>
  </sheetPr>
  <dimension ref="B2:O403"/>
  <sheetViews>
    <sheetView zoomScalePageLayoutView="0" workbookViewId="0" topLeftCell="A1">
      <selection activeCell="J46" sqref="J46"/>
    </sheetView>
  </sheetViews>
  <sheetFormatPr defaultColWidth="9.140625" defaultRowHeight="12.75"/>
  <cols>
    <col min="1" max="1" width="2.7109375" style="0" customWidth="1"/>
    <col min="2" max="2" width="19.140625" style="0" customWidth="1"/>
    <col min="3" max="3" width="75.421875" style="0" bestFit="1" customWidth="1"/>
    <col min="9" max="9" width="5.140625" style="0" customWidth="1"/>
    <col min="10" max="10" width="22.00390625" style="0" bestFit="1" customWidth="1"/>
  </cols>
  <sheetData>
    <row r="2" spans="2:15" ht="15">
      <c r="B2" s="190" t="s">
        <v>936</v>
      </c>
      <c r="C2" s="2"/>
      <c r="D2" s="2"/>
      <c r="E2" s="2"/>
      <c r="F2" s="2"/>
      <c r="G2" s="2"/>
      <c r="H2" s="2"/>
      <c r="I2" s="2"/>
      <c r="J2" s="2"/>
      <c r="K2" s="2"/>
      <c r="L2" s="2"/>
      <c r="M2" s="2"/>
      <c r="N2" s="2"/>
      <c r="O2" s="2"/>
    </row>
    <row r="3" spans="2:15" ht="12">
      <c r="B3" s="37" t="s">
        <v>937</v>
      </c>
      <c r="C3" s="2"/>
      <c r="D3" s="2"/>
      <c r="E3" s="2"/>
      <c r="F3" s="2"/>
      <c r="G3" s="2"/>
      <c r="H3" s="2"/>
      <c r="I3" s="2"/>
      <c r="J3" s="2"/>
      <c r="K3" s="202" t="s">
        <v>938</v>
      </c>
      <c r="L3" s="203" t="s">
        <v>939</v>
      </c>
      <c r="M3" s="203"/>
      <c r="N3" s="204"/>
      <c r="O3" s="2"/>
    </row>
    <row r="4" spans="2:15" ht="12.75">
      <c r="B4" s="205" t="s">
        <v>940</v>
      </c>
      <c r="C4" s="206"/>
      <c r="D4" s="206"/>
      <c r="E4" s="206"/>
      <c r="F4" s="206"/>
      <c r="G4" s="206"/>
      <c r="H4" s="206"/>
      <c r="I4" s="206"/>
      <c r="J4" s="2"/>
      <c r="K4" s="207" t="s">
        <v>760</v>
      </c>
      <c r="L4" s="208" t="s">
        <v>941</v>
      </c>
      <c r="M4" s="208"/>
      <c r="N4" s="209"/>
      <c r="O4" s="2"/>
    </row>
    <row r="5" spans="2:15" ht="12.75">
      <c r="B5" s="206" t="s">
        <v>942</v>
      </c>
      <c r="C5" s="2"/>
      <c r="D5" s="206"/>
      <c r="E5" s="206"/>
      <c r="F5" s="206"/>
      <c r="G5" s="206"/>
      <c r="H5" s="206"/>
      <c r="I5" s="206"/>
      <c r="J5" s="2"/>
      <c r="K5" s="2"/>
      <c r="L5" s="2"/>
      <c r="M5" s="2"/>
      <c r="N5" s="206"/>
      <c r="O5" s="2"/>
    </row>
    <row r="7" spans="2:10" ht="15">
      <c r="B7" s="210" t="s">
        <v>943</v>
      </c>
      <c r="C7" s="210" t="s">
        <v>614</v>
      </c>
      <c r="D7" s="210">
        <v>2010</v>
      </c>
      <c r="E7" s="210">
        <v>2011</v>
      </c>
      <c r="F7" s="210">
        <v>2012</v>
      </c>
      <c r="G7" s="210">
        <v>2013</v>
      </c>
      <c r="H7" s="210">
        <v>2014</v>
      </c>
      <c r="I7" s="211"/>
      <c r="J7" s="210" t="s">
        <v>765</v>
      </c>
    </row>
    <row r="8" spans="2:10" ht="12">
      <c r="B8" t="s">
        <v>944</v>
      </c>
      <c r="C8" t="s">
        <v>766</v>
      </c>
      <c r="D8">
        <v>61.29</v>
      </c>
      <c r="E8">
        <v>59.4</v>
      </c>
      <c r="F8">
        <v>59</v>
      </c>
      <c r="G8">
        <v>58.02</v>
      </c>
      <c r="H8">
        <v>56.93</v>
      </c>
      <c r="J8" s="172">
        <f aca="true" t="shared" si="0" ref="J8:J20">AVERAGE(D8:H8)</f>
        <v>58.928</v>
      </c>
    </row>
    <row r="9" spans="2:10" ht="12">
      <c r="B9" t="s">
        <v>944</v>
      </c>
      <c r="C9" t="s">
        <v>767</v>
      </c>
      <c r="D9">
        <v>0.24</v>
      </c>
      <c r="E9">
        <v>0.24</v>
      </c>
      <c r="F9">
        <v>0.22</v>
      </c>
      <c r="G9">
        <v>0.23</v>
      </c>
      <c r="H9">
        <v>0.24</v>
      </c>
      <c r="J9" s="172">
        <f t="shared" si="0"/>
        <v>0.23399999999999999</v>
      </c>
    </row>
    <row r="10" spans="2:10" ht="12">
      <c r="B10" t="s">
        <v>944</v>
      </c>
      <c r="C10" t="s">
        <v>768</v>
      </c>
      <c r="D10">
        <v>0.99</v>
      </c>
      <c r="E10">
        <v>1.25</v>
      </c>
      <c r="F10">
        <v>1.71</v>
      </c>
      <c r="G10">
        <v>1.64</v>
      </c>
      <c r="H10">
        <v>0.54</v>
      </c>
      <c r="J10" s="172">
        <f t="shared" si="0"/>
        <v>1.226</v>
      </c>
    </row>
    <row r="11" spans="2:10" ht="12">
      <c r="B11" t="s">
        <v>944</v>
      </c>
      <c r="C11" t="s">
        <v>769</v>
      </c>
      <c r="D11">
        <v>0.08</v>
      </c>
      <c r="E11">
        <v>0.46</v>
      </c>
      <c r="F11">
        <v>0.36</v>
      </c>
      <c r="G11">
        <v>0.38</v>
      </c>
      <c r="H11">
        <v>0.36</v>
      </c>
      <c r="J11" s="172">
        <f t="shared" si="0"/>
        <v>0.328</v>
      </c>
    </row>
    <row r="12" spans="2:10" ht="12">
      <c r="B12" t="s">
        <v>944</v>
      </c>
      <c r="C12" t="s">
        <v>770</v>
      </c>
      <c r="D12">
        <v>0.56</v>
      </c>
      <c r="E12">
        <v>0.75</v>
      </c>
      <c r="F12">
        <v>0.66</v>
      </c>
      <c r="G12">
        <v>0.35</v>
      </c>
      <c r="H12">
        <v>0.18</v>
      </c>
      <c r="J12" s="172">
        <f t="shared" si="0"/>
        <v>0.5000000000000001</v>
      </c>
    </row>
    <row r="13" spans="2:10" ht="12">
      <c r="B13" t="s">
        <v>944</v>
      </c>
      <c r="C13" t="s">
        <v>771</v>
      </c>
      <c r="D13">
        <v>6.84</v>
      </c>
      <c r="E13">
        <v>6.82</v>
      </c>
      <c r="F13">
        <v>6.47</v>
      </c>
      <c r="G13">
        <v>7.4</v>
      </c>
      <c r="H13">
        <v>7.07</v>
      </c>
      <c r="J13" s="172">
        <f t="shared" si="0"/>
        <v>6.92</v>
      </c>
    </row>
    <row r="14" spans="2:10" ht="12">
      <c r="B14" t="s">
        <v>944</v>
      </c>
      <c r="C14" t="s">
        <v>772</v>
      </c>
      <c r="D14">
        <v>5.64</v>
      </c>
      <c r="E14">
        <v>5.52</v>
      </c>
      <c r="F14">
        <v>5.44</v>
      </c>
      <c r="G14">
        <v>5.17</v>
      </c>
      <c r="H14">
        <v>5.08</v>
      </c>
      <c r="J14" s="172">
        <f t="shared" si="0"/>
        <v>5.37</v>
      </c>
    </row>
    <row r="15" spans="2:10" ht="12">
      <c r="B15" t="s">
        <v>944</v>
      </c>
      <c r="C15" t="s">
        <v>945</v>
      </c>
      <c r="D15">
        <v>31.55</v>
      </c>
      <c r="E15">
        <v>30.81</v>
      </c>
      <c r="F15">
        <v>29.25</v>
      </c>
      <c r="G15">
        <v>30.51</v>
      </c>
      <c r="H15">
        <v>30.31</v>
      </c>
      <c r="J15" s="172">
        <f t="shared" si="0"/>
        <v>30.486</v>
      </c>
    </row>
    <row r="16" spans="2:10" ht="12">
      <c r="B16" t="s">
        <v>944</v>
      </c>
      <c r="C16" t="s">
        <v>946</v>
      </c>
      <c r="D16">
        <v>31.55</v>
      </c>
      <c r="E16">
        <v>30.81</v>
      </c>
      <c r="F16">
        <v>29.25</v>
      </c>
      <c r="G16">
        <v>30.51</v>
      </c>
      <c r="H16">
        <v>30.31</v>
      </c>
      <c r="J16" s="172">
        <f t="shared" si="0"/>
        <v>30.486</v>
      </c>
    </row>
    <row r="17" spans="2:10" ht="12">
      <c r="B17" t="s">
        <v>944</v>
      </c>
      <c r="C17" t="s">
        <v>947</v>
      </c>
      <c r="D17">
        <v>0.2</v>
      </c>
      <c r="E17">
        <v>0.18</v>
      </c>
      <c r="F17">
        <v>0.31</v>
      </c>
      <c r="G17">
        <v>0.26</v>
      </c>
      <c r="H17">
        <v>0.28</v>
      </c>
      <c r="J17" s="172">
        <f t="shared" si="0"/>
        <v>0.246</v>
      </c>
    </row>
    <row r="18" spans="2:10" ht="12">
      <c r="B18" t="s">
        <v>944</v>
      </c>
      <c r="C18" t="s">
        <v>948</v>
      </c>
      <c r="D18">
        <v>0.17</v>
      </c>
      <c r="E18">
        <v>0.16</v>
      </c>
      <c r="F18">
        <v>0.27</v>
      </c>
      <c r="G18">
        <v>0.22</v>
      </c>
      <c r="H18">
        <v>0.24</v>
      </c>
      <c r="J18" s="172">
        <f t="shared" si="0"/>
        <v>0.21200000000000002</v>
      </c>
    </row>
    <row r="19" spans="2:10" ht="12">
      <c r="B19" t="s">
        <v>944</v>
      </c>
      <c r="C19" t="s">
        <v>949</v>
      </c>
      <c r="D19">
        <v>0.8</v>
      </c>
      <c r="E19">
        <v>0.91</v>
      </c>
      <c r="F19">
        <v>0.82</v>
      </c>
      <c r="G19">
        <v>0.85</v>
      </c>
      <c r="H19">
        <v>1.02</v>
      </c>
      <c r="J19" s="172">
        <f t="shared" si="0"/>
        <v>0.8800000000000001</v>
      </c>
    </row>
    <row r="20" spans="2:10" ht="12">
      <c r="B20" t="s">
        <v>944</v>
      </c>
      <c r="C20" t="s">
        <v>950</v>
      </c>
      <c r="D20">
        <v>0.62</v>
      </c>
      <c r="E20">
        <v>0.71</v>
      </c>
      <c r="F20">
        <v>0.64</v>
      </c>
      <c r="G20">
        <v>0.66</v>
      </c>
      <c r="H20">
        <v>0.79</v>
      </c>
      <c r="J20" s="172">
        <f t="shared" si="0"/>
        <v>0.684</v>
      </c>
    </row>
    <row r="21" spans="2:10" ht="12">
      <c r="B21" s="170" t="s">
        <v>944</v>
      </c>
      <c r="C21" s="170" t="s">
        <v>951</v>
      </c>
      <c r="D21" s="170" t="s">
        <v>938</v>
      </c>
      <c r="E21" s="170" t="s">
        <v>938</v>
      </c>
      <c r="F21" s="170" t="s">
        <v>938</v>
      </c>
      <c r="G21" s="170" t="s">
        <v>938</v>
      </c>
      <c r="H21" s="170" t="s">
        <v>938</v>
      </c>
      <c r="I21" s="170"/>
      <c r="J21" s="212"/>
    </row>
    <row r="22" spans="2:10" ht="12">
      <c r="B22" t="s">
        <v>944</v>
      </c>
      <c r="C22" t="s">
        <v>952</v>
      </c>
      <c r="D22">
        <v>1.22</v>
      </c>
      <c r="E22">
        <v>1.26</v>
      </c>
      <c r="F22">
        <v>1.08</v>
      </c>
      <c r="G22">
        <v>1.13</v>
      </c>
      <c r="H22">
        <v>1.07</v>
      </c>
      <c r="J22" s="172">
        <f>AVERAGE(D22:H22)</f>
        <v>1.152</v>
      </c>
    </row>
    <row r="23" spans="2:10" ht="12">
      <c r="B23" s="170" t="s">
        <v>944</v>
      </c>
      <c r="C23" s="170" t="s">
        <v>953</v>
      </c>
      <c r="D23" s="170" t="s">
        <v>938</v>
      </c>
      <c r="E23" s="170" t="s">
        <v>938</v>
      </c>
      <c r="F23" s="170" t="s">
        <v>938</v>
      </c>
      <c r="G23" s="170" t="s">
        <v>938</v>
      </c>
      <c r="H23" s="170" t="s">
        <v>938</v>
      </c>
      <c r="J23" s="172"/>
    </row>
    <row r="24" spans="2:10" ht="12">
      <c r="B24" t="s">
        <v>944</v>
      </c>
      <c r="C24" t="s">
        <v>954</v>
      </c>
      <c r="D24">
        <v>2.89</v>
      </c>
      <c r="E24">
        <v>2.83</v>
      </c>
      <c r="F24">
        <v>2.42</v>
      </c>
      <c r="G24">
        <v>2.87</v>
      </c>
      <c r="H24">
        <v>3.11</v>
      </c>
      <c r="J24" s="172">
        <f aca="true" t="shared" si="1" ref="J24:J37">AVERAGE(D24:H24)</f>
        <v>2.8240000000000003</v>
      </c>
    </row>
    <row r="25" spans="2:10" ht="12">
      <c r="B25" t="s">
        <v>944</v>
      </c>
      <c r="C25" t="s">
        <v>955</v>
      </c>
      <c r="D25">
        <v>0.85</v>
      </c>
      <c r="E25">
        <v>1.17</v>
      </c>
      <c r="F25">
        <v>1.44</v>
      </c>
      <c r="G25">
        <v>1.36</v>
      </c>
      <c r="H25">
        <v>1.25</v>
      </c>
      <c r="J25" s="172">
        <f t="shared" si="1"/>
        <v>1.214</v>
      </c>
    </row>
    <row r="26" spans="2:10" ht="12">
      <c r="B26" t="s">
        <v>944</v>
      </c>
      <c r="C26" t="s">
        <v>956</v>
      </c>
      <c r="D26">
        <v>111.67</v>
      </c>
      <c r="E26">
        <v>98.16</v>
      </c>
      <c r="F26">
        <v>70.81</v>
      </c>
      <c r="G26">
        <v>72.87</v>
      </c>
      <c r="H26">
        <v>85.25</v>
      </c>
      <c r="J26" s="172">
        <f t="shared" si="1"/>
        <v>87.752</v>
      </c>
    </row>
    <row r="27" spans="2:10" ht="12">
      <c r="B27" t="s">
        <v>944</v>
      </c>
      <c r="C27" t="s">
        <v>957</v>
      </c>
      <c r="D27">
        <v>1.43</v>
      </c>
      <c r="E27">
        <v>1.25</v>
      </c>
      <c r="F27">
        <v>0.9</v>
      </c>
      <c r="G27">
        <v>0.93</v>
      </c>
      <c r="H27">
        <v>1.09</v>
      </c>
      <c r="J27" s="172">
        <f t="shared" si="1"/>
        <v>1.1199999999999999</v>
      </c>
    </row>
    <row r="28" spans="2:10" ht="12">
      <c r="B28" t="s">
        <v>944</v>
      </c>
      <c r="C28" t="s">
        <v>958</v>
      </c>
      <c r="D28">
        <v>106.68</v>
      </c>
      <c r="E28">
        <v>104.54</v>
      </c>
      <c r="F28">
        <v>104.39</v>
      </c>
      <c r="G28">
        <v>103.52</v>
      </c>
      <c r="H28">
        <v>102.93</v>
      </c>
      <c r="J28" s="172">
        <f t="shared" si="1"/>
        <v>104.41199999999999</v>
      </c>
    </row>
    <row r="29" spans="2:10" ht="12">
      <c r="B29" t="s">
        <v>944</v>
      </c>
      <c r="C29" t="s">
        <v>959</v>
      </c>
      <c r="D29">
        <v>4.89</v>
      </c>
      <c r="E29">
        <v>4.79</v>
      </c>
      <c r="F29">
        <v>4.79</v>
      </c>
      <c r="G29">
        <v>4.75</v>
      </c>
      <c r="H29">
        <v>4.72</v>
      </c>
      <c r="J29" s="172">
        <f t="shared" si="1"/>
        <v>4.787999999999999</v>
      </c>
    </row>
    <row r="30" spans="2:10" ht="12">
      <c r="B30" t="s">
        <v>944</v>
      </c>
      <c r="C30" t="s">
        <v>960</v>
      </c>
      <c r="D30">
        <v>1.36</v>
      </c>
      <c r="E30">
        <v>1.34</v>
      </c>
      <c r="F30">
        <v>1.29</v>
      </c>
      <c r="G30">
        <v>1.3</v>
      </c>
      <c r="H30">
        <v>1.29</v>
      </c>
      <c r="J30" s="172">
        <f t="shared" si="1"/>
        <v>1.316</v>
      </c>
    </row>
    <row r="31" spans="2:10" ht="12">
      <c r="B31" t="s">
        <v>944</v>
      </c>
      <c r="C31" t="s">
        <v>961</v>
      </c>
      <c r="D31">
        <v>68.58</v>
      </c>
      <c r="E31">
        <v>66.59</v>
      </c>
      <c r="F31">
        <v>66.1</v>
      </c>
      <c r="G31">
        <v>64.32</v>
      </c>
      <c r="H31">
        <v>63.35</v>
      </c>
      <c r="J31" s="172">
        <f t="shared" si="1"/>
        <v>65.78800000000001</v>
      </c>
    </row>
    <row r="32" spans="2:10" ht="12">
      <c r="B32" t="s">
        <v>944</v>
      </c>
      <c r="C32" t="s">
        <v>962</v>
      </c>
      <c r="D32">
        <v>82.17</v>
      </c>
      <c r="E32">
        <v>79.64</v>
      </c>
      <c r="F32">
        <v>78.92</v>
      </c>
      <c r="G32">
        <v>76.7</v>
      </c>
      <c r="H32">
        <v>75.48</v>
      </c>
      <c r="J32" s="172">
        <f t="shared" si="1"/>
        <v>78.58200000000001</v>
      </c>
    </row>
    <row r="33" spans="2:10" ht="12">
      <c r="B33" t="s">
        <v>944</v>
      </c>
      <c r="C33" t="s">
        <v>963</v>
      </c>
      <c r="D33">
        <v>4.78</v>
      </c>
      <c r="E33">
        <v>4.78</v>
      </c>
      <c r="F33">
        <v>4.83</v>
      </c>
      <c r="G33">
        <v>4.75</v>
      </c>
      <c r="H33">
        <v>4.73</v>
      </c>
      <c r="J33" s="172">
        <f t="shared" si="1"/>
        <v>4.774</v>
      </c>
    </row>
    <row r="34" spans="2:10" ht="12">
      <c r="B34" t="s">
        <v>944</v>
      </c>
      <c r="C34" t="s">
        <v>964</v>
      </c>
      <c r="D34">
        <v>5.72</v>
      </c>
      <c r="E34">
        <v>5.72</v>
      </c>
      <c r="F34">
        <v>5.76</v>
      </c>
      <c r="G34">
        <v>5.66</v>
      </c>
      <c r="H34">
        <v>5.63</v>
      </c>
      <c r="J34" s="172">
        <f t="shared" si="1"/>
        <v>5.6979999999999995</v>
      </c>
    </row>
    <row r="35" spans="2:10" ht="12">
      <c r="B35" t="s">
        <v>944</v>
      </c>
      <c r="C35" t="s">
        <v>965</v>
      </c>
      <c r="D35">
        <v>12.21</v>
      </c>
      <c r="E35">
        <v>12.46</v>
      </c>
      <c r="F35">
        <v>12.76</v>
      </c>
      <c r="G35">
        <v>13.01</v>
      </c>
      <c r="H35">
        <v>12.99</v>
      </c>
      <c r="J35" s="172">
        <f t="shared" si="1"/>
        <v>12.686</v>
      </c>
    </row>
    <row r="36" spans="2:10" ht="12">
      <c r="B36" t="s">
        <v>944</v>
      </c>
      <c r="C36" t="s">
        <v>966</v>
      </c>
      <c r="D36">
        <v>14.63</v>
      </c>
      <c r="E36">
        <v>14.9</v>
      </c>
      <c r="F36">
        <v>15.24</v>
      </c>
      <c r="G36">
        <v>15.51</v>
      </c>
      <c r="H36">
        <v>15.48</v>
      </c>
      <c r="J36" s="172">
        <f t="shared" si="1"/>
        <v>15.152000000000001</v>
      </c>
    </row>
    <row r="37" spans="2:10" ht="12">
      <c r="B37" t="s">
        <v>944</v>
      </c>
      <c r="C37" t="s">
        <v>967</v>
      </c>
      <c r="D37">
        <v>82.53</v>
      </c>
      <c r="E37">
        <v>80.32</v>
      </c>
      <c r="F37">
        <v>76.66</v>
      </c>
      <c r="G37">
        <v>72.33</v>
      </c>
      <c r="H37">
        <v>68.67</v>
      </c>
      <c r="J37" s="172">
        <f t="shared" si="1"/>
        <v>76.102</v>
      </c>
    </row>
    <row r="38" spans="2:10" ht="12">
      <c r="B38" t="s">
        <v>944</v>
      </c>
      <c r="C38" t="s">
        <v>968</v>
      </c>
      <c r="D38" t="s">
        <v>760</v>
      </c>
      <c r="E38" t="s">
        <v>760</v>
      </c>
      <c r="F38" t="s">
        <v>760</v>
      </c>
      <c r="G38" t="s">
        <v>760</v>
      </c>
      <c r="H38" t="s">
        <v>760</v>
      </c>
      <c r="J38" s="172"/>
    </row>
    <row r="39" spans="2:10" ht="12">
      <c r="B39" t="s">
        <v>944</v>
      </c>
      <c r="C39" t="s">
        <v>969</v>
      </c>
      <c r="D39">
        <v>3.43</v>
      </c>
      <c r="E39">
        <v>3.35</v>
      </c>
      <c r="F39">
        <v>3.24</v>
      </c>
      <c r="G39">
        <v>3.31</v>
      </c>
      <c r="H39">
        <v>3.25</v>
      </c>
      <c r="J39" s="172">
        <f aca="true" t="shared" si="2" ref="J39:J56">AVERAGE(D39:H39)</f>
        <v>3.316</v>
      </c>
    </row>
    <row r="40" spans="2:10" ht="12">
      <c r="B40" t="s">
        <v>944</v>
      </c>
      <c r="C40" t="s">
        <v>798</v>
      </c>
      <c r="D40">
        <v>2.16</v>
      </c>
      <c r="E40">
        <v>2.11</v>
      </c>
      <c r="F40">
        <v>2.04</v>
      </c>
      <c r="G40">
        <v>2.09</v>
      </c>
      <c r="H40">
        <v>2.05</v>
      </c>
      <c r="J40" s="172">
        <f t="shared" si="2"/>
        <v>2.09</v>
      </c>
    </row>
    <row r="41" spans="2:10" ht="12">
      <c r="B41" t="s">
        <v>944</v>
      </c>
      <c r="C41" t="s">
        <v>970</v>
      </c>
      <c r="D41">
        <v>1.86</v>
      </c>
      <c r="E41">
        <v>2.06</v>
      </c>
      <c r="F41">
        <v>1.99</v>
      </c>
      <c r="G41">
        <v>1.92</v>
      </c>
      <c r="H41">
        <v>1.78</v>
      </c>
      <c r="J41" s="172">
        <f t="shared" si="2"/>
        <v>1.922</v>
      </c>
    </row>
    <row r="42" spans="2:10" ht="12">
      <c r="B42" t="s">
        <v>944</v>
      </c>
      <c r="C42" t="s">
        <v>799</v>
      </c>
      <c r="D42">
        <v>1.14</v>
      </c>
      <c r="E42">
        <v>1.26</v>
      </c>
      <c r="F42">
        <v>1.22</v>
      </c>
      <c r="G42">
        <v>1.17</v>
      </c>
      <c r="H42">
        <v>1.09</v>
      </c>
      <c r="J42" s="172">
        <f t="shared" si="2"/>
        <v>1.176</v>
      </c>
    </row>
    <row r="43" spans="2:10" ht="12">
      <c r="B43" t="s">
        <v>944</v>
      </c>
      <c r="C43" t="s">
        <v>971</v>
      </c>
      <c r="D43">
        <v>6.93</v>
      </c>
      <c r="E43">
        <v>6.88</v>
      </c>
      <c r="F43">
        <v>6.89</v>
      </c>
      <c r="G43">
        <v>7.21</v>
      </c>
      <c r="H43">
        <v>6.13</v>
      </c>
      <c r="J43" s="172">
        <f t="shared" si="2"/>
        <v>6.808</v>
      </c>
    </row>
    <row r="44" spans="2:10" ht="12">
      <c r="B44" t="s">
        <v>944</v>
      </c>
      <c r="C44" t="s">
        <v>800</v>
      </c>
      <c r="D44">
        <v>3.46</v>
      </c>
      <c r="E44">
        <v>3.44</v>
      </c>
      <c r="F44">
        <v>3.45</v>
      </c>
      <c r="G44">
        <v>3.6</v>
      </c>
      <c r="H44">
        <v>3.07</v>
      </c>
      <c r="J44" s="172">
        <f t="shared" si="2"/>
        <v>3.404</v>
      </c>
    </row>
    <row r="45" spans="2:10" ht="12">
      <c r="B45" t="s">
        <v>944</v>
      </c>
      <c r="C45" t="s">
        <v>972</v>
      </c>
      <c r="D45">
        <v>0.77</v>
      </c>
      <c r="E45">
        <v>0.75</v>
      </c>
      <c r="F45">
        <v>0.75</v>
      </c>
      <c r="G45">
        <v>0.72</v>
      </c>
      <c r="H45">
        <v>0.68</v>
      </c>
      <c r="J45" s="172">
        <f t="shared" si="2"/>
        <v>0.7340000000000001</v>
      </c>
    </row>
    <row r="46" spans="2:10" ht="12">
      <c r="B46" t="s">
        <v>944</v>
      </c>
      <c r="C46" t="s">
        <v>801</v>
      </c>
      <c r="D46">
        <v>0.17</v>
      </c>
      <c r="E46">
        <v>0.16</v>
      </c>
      <c r="F46">
        <v>0.16</v>
      </c>
      <c r="G46">
        <v>0.16</v>
      </c>
      <c r="H46">
        <v>0.15</v>
      </c>
      <c r="J46" s="172">
        <f t="shared" si="2"/>
        <v>0.16</v>
      </c>
    </row>
    <row r="47" spans="2:10" ht="12">
      <c r="B47" t="s">
        <v>944</v>
      </c>
      <c r="C47" t="s">
        <v>973</v>
      </c>
      <c r="D47">
        <v>0.91</v>
      </c>
      <c r="E47">
        <v>1.01</v>
      </c>
      <c r="F47">
        <v>0.79</v>
      </c>
      <c r="G47">
        <v>0.8</v>
      </c>
      <c r="H47">
        <v>0.66</v>
      </c>
      <c r="J47" s="172">
        <f t="shared" si="2"/>
        <v>0.834</v>
      </c>
    </row>
    <row r="48" spans="2:10" ht="12">
      <c r="B48" t="s">
        <v>944</v>
      </c>
      <c r="C48" t="s">
        <v>803</v>
      </c>
      <c r="D48">
        <v>0.88</v>
      </c>
      <c r="E48">
        <v>0.97</v>
      </c>
      <c r="F48">
        <v>0.76</v>
      </c>
      <c r="G48">
        <v>0.77</v>
      </c>
      <c r="H48">
        <v>0.63</v>
      </c>
      <c r="J48" s="172">
        <f t="shared" si="2"/>
        <v>0.8020000000000002</v>
      </c>
    </row>
    <row r="49" spans="2:10" ht="12">
      <c r="B49" t="s">
        <v>944</v>
      </c>
      <c r="C49" t="s">
        <v>974</v>
      </c>
      <c r="D49">
        <v>0.08</v>
      </c>
      <c r="E49">
        <v>0.19</v>
      </c>
      <c r="F49">
        <v>0.21</v>
      </c>
      <c r="G49">
        <v>0.3</v>
      </c>
      <c r="H49">
        <v>0.29</v>
      </c>
      <c r="J49" s="172">
        <f t="shared" si="2"/>
        <v>0.21400000000000002</v>
      </c>
    </row>
    <row r="50" spans="2:10" ht="12">
      <c r="B50" t="s">
        <v>944</v>
      </c>
      <c r="C50" t="s">
        <v>804</v>
      </c>
      <c r="D50">
        <v>0.07</v>
      </c>
      <c r="E50">
        <v>0.19</v>
      </c>
      <c r="F50">
        <v>0.21</v>
      </c>
      <c r="G50">
        <v>0.29</v>
      </c>
      <c r="H50">
        <v>0.28</v>
      </c>
      <c r="J50" s="172">
        <f t="shared" si="2"/>
        <v>0.20800000000000002</v>
      </c>
    </row>
    <row r="51" spans="2:10" ht="12">
      <c r="B51" t="s">
        <v>944</v>
      </c>
      <c r="C51" t="s">
        <v>975</v>
      </c>
      <c r="D51">
        <v>0.15</v>
      </c>
      <c r="E51">
        <v>0.13</v>
      </c>
      <c r="F51">
        <v>0.16</v>
      </c>
      <c r="G51" t="s">
        <v>938</v>
      </c>
      <c r="H51">
        <v>0.29</v>
      </c>
      <c r="J51" s="172">
        <f t="shared" si="2"/>
        <v>0.1825</v>
      </c>
    </row>
    <row r="52" spans="2:10" ht="12">
      <c r="B52" t="s">
        <v>944</v>
      </c>
      <c r="C52" t="s">
        <v>805</v>
      </c>
      <c r="D52">
        <v>0.15</v>
      </c>
      <c r="E52">
        <v>0.13</v>
      </c>
      <c r="F52">
        <v>0.15</v>
      </c>
      <c r="G52" t="s">
        <v>938</v>
      </c>
      <c r="H52">
        <v>0.28</v>
      </c>
      <c r="J52" s="172">
        <f t="shared" si="2"/>
        <v>0.17750000000000002</v>
      </c>
    </row>
    <row r="53" spans="2:10" ht="12">
      <c r="B53" t="s">
        <v>944</v>
      </c>
      <c r="C53" t="s">
        <v>976</v>
      </c>
      <c r="D53">
        <v>0.41</v>
      </c>
      <c r="E53">
        <v>0.35</v>
      </c>
      <c r="F53">
        <v>0.37</v>
      </c>
      <c r="G53">
        <v>0.32</v>
      </c>
      <c r="H53">
        <v>0.28</v>
      </c>
      <c r="J53" s="172">
        <f t="shared" si="2"/>
        <v>0.346</v>
      </c>
    </row>
    <row r="54" spans="2:10" ht="12">
      <c r="B54" t="s">
        <v>944</v>
      </c>
      <c r="C54" t="s">
        <v>806</v>
      </c>
      <c r="D54">
        <v>0.39</v>
      </c>
      <c r="E54">
        <v>0.34</v>
      </c>
      <c r="F54">
        <v>0.36</v>
      </c>
      <c r="G54">
        <v>0.31</v>
      </c>
      <c r="H54">
        <v>0.27</v>
      </c>
      <c r="J54" s="172">
        <f t="shared" si="2"/>
        <v>0.33399999999999996</v>
      </c>
    </row>
    <row r="55" spans="2:10" ht="12">
      <c r="B55" t="s">
        <v>944</v>
      </c>
      <c r="C55" t="s">
        <v>977</v>
      </c>
      <c r="D55">
        <v>0.72</v>
      </c>
      <c r="E55">
        <v>0.74</v>
      </c>
      <c r="F55">
        <v>0.6</v>
      </c>
      <c r="G55">
        <v>0.55</v>
      </c>
      <c r="H55">
        <v>0.57</v>
      </c>
      <c r="J55" s="172">
        <f t="shared" si="2"/>
        <v>0.636</v>
      </c>
    </row>
    <row r="56" spans="2:10" ht="12">
      <c r="B56" t="s">
        <v>944</v>
      </c>
      <c r="C56" t="s">
        <v>808</v>
      </c>
      <c r="D56">
        <v>0.2</v>
      </c>
      <c r="E56">
        <v>0.2</v>
      </c>
      <c r="F56">
        <v>0.17</v>
      </c>
      <c r="G56">
        <v>0.15</v>
      </c>
      <c r="H56">
        <v>0.16</v>
      </c>
      <c r="J56" s="172">
        <f t="shared" si="2"/>
        <v>0.17600000000000002</v>
      </c>
    </row>
    <row r="57" spans="2:10" ht="12">
      <c r="B57" s="170" t="s">
        <v>944</v>
      </c>
      <c r="C57" s="170" t="s">
        <v>978</v>
      </c>
      <c r="D57" s="170" t="s">
        <v>760</v>
      </c>
      <c r="E57" s="170" t="s">
        <v>760</v>
      </c>
      <c r="F57" s="170" t="s">
        <v>760</v>
      </c>
      <c r="G57" s="170" t="s">
        <v>760</v>
      </c>
      <c r="H57" s="170" t="s">
        <v>760</v>
      </c>
      <c r="I57" s="170"/>
      <c r="J57" s="212"/>
    </row>
    <row r="58" spans="2:10" ht="12">
      <c r="B58" s="170" t="s">
        <v>944</v>
      </c>
      <c r="C58" s="170" t="s">
        <v>979</v>
      </c>
      <c r="D58" s="170" t="s">
        <v>760</v>
      </c>
      <c r="E58" s="170" t="s">
        <v>760</v>
      </c>
      <c r="F58" s="170" t="s">
        <v>760</v>
      </c>
      <c r="G58" s="170" t="s">
        <v>760</v>
      </c>
      <c r="H58" s="170" t="s">
        <v>760</v>
      </c>
      <c r="I58" s="170"/>
      <c r="J58" s="212"/>
    </row>
    <row r="59" spans="2:10" ht="12">
      <c r="B59" t="s">
        <v>944</v>
      </c>
      <c r="C59" t="s">
        <v>980</v>
      </c>
      <c r="D59">
        <v>0.6</v>
      </c>
      <c r="E59">
        <v>0.58</v>
      </c>
      <c r="F59">
        <v>0.58</v>
      </c>
      <c r="G59">
        <v>0.44</v>
      </c>
      <c r="H59">
        <v>0.42</v>
      </c>
      <c r="J59" s="172">
        <f aca="true" t="shared" si="3" ref="J59:J67">AVERAGE(D59:H59)</f>
        <v>0.5239999999999999</v>
      </c>
    </row>
    <row r="60" spans="2:10" ht="12">
      <c r="B60" t="s">
        <v>944</v>
      </c>
      <c r="C60" t="s">
        <v>809</v>
      </c>
      <c r="D60">
        <v>0.14</v>
      </c>
      <c r="E60">
        <v>0.13</v>
      </c>
      <c r="F60">
        <v>0.13</v>
      </c>
      <c r="G60">
        <v>0.1</v>
      </c>
      <c r="H60">
        <v>0.1</v>
      </c>
      <c r="J60" s="172">
        <f t="shared" si="3"/>
        <v>0.12</v>
      </c>
    </row>
    <row r="61" spans="2:10" ht="12">
      <c r="B61" t="s">
        <v>944</v>
      </c>
      <c r="C61" t="s">
        <v>981</v>
      </c>
      <c r="D61">
        <v>0.22</v>
      </c>
      <c r="E61">
        <v>0.17</v>
      </c>
      <c r="F61">
        <v>0.13</v>
      </c>
      <c r="G61">
        <v>0.09</v>
      </c>
      <c r="H61">
        <v>0.08</v>
      </c>
      <c r="J61" s="172">
        <f t="shared" si="3"/>
        <v>0.13799999999999998</v>
      </c>
    </row>
    <row r="62" spans="2:10" ht="12">
      <c r="B62" t="s">
        <v>944</v>
      </c>
      <c r="C62" t="s">
        <v>807</v>
      </c>
      <c r="D62">
        <v>0.05</v>
      </c>
      <c r="E62">
        <v>0.04</v>
      </c>
      <c r="F62">
        <v>0.03</v>
      </c>
      <c r="G62">
        <v>0.02</v>
      </c>
      <c r="H62">
        <v>0.02</v>
      </c>
      <c r="J62" s="172">
        <f t="shared" si="3"/>
        <v>0.031999999999999994</v>
      </c>
    </row>
    <row r="63" spans="2:10" ht="12">
      <c r="B63" t="s">
        <v>944</v>
      </c>
      <c r="C63" t="s">
        <v>982</v>
      </c>
      <c r="D63">
        <v>0.23</v>
      </c>
      <c r="E63">
        <v>0.28</v>
      </c>
      <c r="F63">
        <v>0.31</v>
      </c>
      <c r="G63">
        <v>0.28</v>
      </c>
      <c r="H63">
        <v>0.27</v>
      </c>
      <c r="J63" s="172">
        <f t="shared" si="3"/>
        <v>0.274</v>
      </c>
    </row>
    <row r="64" spans="2:10" ht="12">
      <c r="B64" t="s">
        <v>944</v>
      </c>
      <c r="C64" t="s">
        <v>820</v>
      </c>
      <c r="D64">
        <v>0.08</v>
      </c>
      <c r="E64">
        <v>0.1</v>
      </c>
      <c r="F64">
        <v>0.11</v>
      </c>
      <c r="G64">
        <v>0.1</v>
      </c>
      <c r="H64">
        <v>0.09</v>
      </c>
      <c r="J64" s="172">
        <f t="shared" si="3"/>
        <v>0.096</v>
      </c>
    </row>
    <row r="65" spans="2:10" ht="12">
      <c r="B65" t="s">
        <v>944</v>
      </c>
      <c r="C65" t="s">
        <v>983</v>
      </c>
      <c r="D65">
        <v>5.02</v>
      </c>
      <c r="E65">
        <v>4.97</v>
      </c>
      <c r="F65">
        <v>5.11</v>
      </c>
      <c r="G65">
        <v>5.08</v>
      </c>
      <c r="H65">
        <v>5.44</v>
      </c>
      <c r="J65" s="172">
        <f t="shared" si="3"/>
        <v>5.1240000000000006</v>
      </c>
    </row>
    <row r="66" spans="2:10" ht="12">
      <c r="B66" t="s">
        <v>944</v>
      </c>
      <c r="C66" t="s">
        <v>821</v>
      </c>
      <c r="D66">
        <v>0.62</v>
      </c>
      <c r="E66">
        <v>0.61</v>
      </c>
      <c r="F66">
        <v>0.63</v>
      </c>
      <c r="G66">
        <v>0.63</v>
      </c>
      <c r="H66">
        <v>0.67</v>
      </c>
      <c r="J66" s="172">
        <f t="shared" si="3"/>
        <v>0.6319999999999999</v>
      </c>
    </row>
    <row r="67" spans="2:10" ht="12">
      <c r="B67" t="s">
        <v>944</v>
      </c>
      <c r="C67" t="s">
        <v>984</v>
      </c>
      <c r="D67">
        <v>0.18</v>
      </c>
      <c r="E67">
        <v>0.16</v>
      </c>
      <c r="F67">
        <v>0.14</v>
      </c>
      <c r="G67">
        <v>0.12</v>
      </c>
      <c r="H67">
        <v>0.1</v>
      </c>
      <c r="J67" s="172">
        <f t="shared" si="3"/>
        <v>0.13999999999999999</v>
      </c>
    </row>
    <row r="68" spans="2:10" ht="12">
      <c r="B68" s="170" t="s">
        <v>944</v>
      </c>
      <c r="C68" s="170" t="s">
        <v>985</v>
      </c>
      <c r="D68" s="170">
        <v>0.01</v>
      </c>
      <c r="E68" s="170" t="s">
        <v>760</v>
      </c>
      <c r="F68" s="170" t="s">
        <v>760</v>
      </c>
      <c r="G68" s="170" t="s">
        <v>760</v>
      </c>
      <c r="H68" s="170" t="s">
        <v>760</v>
      </c>
      <c r="I68" s="170"/>
      <c r="J68" s="212"/>
    </row>
    <row r="69" spans="2:10" ht="12">
      <c r="B69" t="s">
        <v>944</v>
      </c>
      <c r="C69" t="s">
        <v>986</v>
      </c>
      <c r="D69">
        <v>2.24</v>
      </c>
      <c r="E69">
        <v>2.86</v>
      </c>
      <c r="F69">
        <v>2.8</v>
      </c>
      <c r="G69">
        <v>2.78</v>
      </c>
      <c r="H69">
        <v>2.69</v>
      </c>
      <c r="J69" s="172">
        <f aca="true" t="shared" si="4" ref="J69:J100">AVERAGE(D69:H69)</f>
        <v>2.674</v>
      </c>
    </row>
    <row r="70" spans="2:10" ht="12">
      <c r="B70" t="s">
        <v>944</v>
      </c>
      <c r="C70" t="s">
        <v>822</v>
      </c>
      <c r="D70">
        <v>0.19</v>
      </c>
      <c r="E70">
        <v>0.25</v>
      </c>
      <c r="F70">
        <v>0.24</v>
      </c>
      <c r="G70">
        <v>0.24</v>
      </c>
      <c r="H70">
        <v>0.23</v>
      </c>
      <c r="J70" s="172">
        <f t="shared" si="4"/>
        <v>0.22999999999999998</v>
      </c>
    </row>
    <row r="71" spans="2:10" ht="12">
      <c r="B71" t="s">
        <v>944</v>
      </c>
      <c r="C71" t="s">
        <v>987</v>
      </c>
      <c r="D71">
        <v>10.57</v>
      </c>
      <c r="E71">
        <v>10.46</v>
      </c>
      <c r="F71">
        <v>10.28</v>
      </c>
      <c r="G71">
        <v>10.24</v>
      </c>
      <c r="H71">
        <v>10.16</v>
      </c>
      <c r="J71" s="172">
        <f t="shared" si="4"/>
        <v>10.342000000000002</v>
      </c>
    </row>
    <row r="72" spans="2:10" ht="12">
      <c r="B72" t="s">
        <v>944</v>
      </c>
      <c r="C72" t="s">
        <v>793</v>
      </c>
      <c r="D72">
        <v>1.31</v>
      </c>
      <c r="E72">
        <v>1.29</v>
      </c>
      <c r="F72">
        <v>1.27</v>
      </c>
      <c r="G72">
        <v>1.27</v>
      </c>
      <c r="H72">
        <v>1.26</v>
      </c>
      <c r="J72" s="172">
        <f t="shared" si="4"/>
        <v>1.28</v>
      </c>
    </row>
    <row r="73" spans="2:10" ht="12">
      <c r="B73" t="s">
        <v>944</v>
      </c>
      <c r="C73" t="s">
        <v>988</v>
      </c>
      <c r="D73">
        <v>0.33</v>
      </c>
      <c r="E73">
        <v>0.34</v>
      </c>
      <c r="F73">
        <v>0.34</v>
      </c>
      <c r="G73">
        <v>0.37</v>
      </c>
      <c r="H73">
        <v>0.34</v>
      </c>
      <c r="J73" s="172">
        <f t="shared" si="4"/>
        <v>0.344</v>
      </c>
    </row>
    <row r="74" spans="2:10" ht="12">
      <c r="B74" t="s">
        <v>944</v>
      </c>
      <c r="C74" t="s">
        <v>812</v>
      </c>
      <c r="D74">
        <v>0.03</v>
      </c>
      <c r="E74">
        <v>0.03</v>
      </c>
      <c r="F74">
        <v>0.03</v>
      </c>
      <c r="G74">
        <v>0.04</v>
      </c>
      <c r="H74">
        <v>0.04</v>
      </c>
      <c r="J74" s="172">
        <f t="shared" si="4"/>
        <v>0.034</v>
      </c>
    </row>
    <row r="75" spans="2:10" ht="12">
      <c r="B75" t="s">
        <v>944</v>
      </c>
      <c r="C75" t="s">
        <v>989</v>
      </c>
      <c r="D75">
        <v>36.38</v>
      </c>
      <c r="E75">
        <v>35.68</v>
      </c>
      <c r="F75">
        <v>35.41</v>
      </c>
      <c r="G75">
        <v>35.59</v>
      </c>
      <c r="H75">
        <v>35.15</v>
      </c>
      <c r="J75" s="172">
        <f t="shared" si="4"/>
        <v>35.642</v>
      </c>
    </row>
    <row r="76" spans="2:10" ht="12">
      <c r="B76" t="s">
        <v>944</v>
      </c>
      <c r="C76" t="s">
        <v>794</v>
      </c>
      <c r="D76">
        <v>4.05</v>
      </c>
      <c r="E76">
        <v>3.97</v>
      </c>
      <c r="F76">
        <v>3.94</v>
      </c>
      <c r="G76">
        <v>3.96</v>
      </c>
      <c r="H76">
        <v>3.91</v>
      </c>
      <c r="J76" s="172">
        <f t="shared" si="4"/>
        <v>3.9659999999999997</v>
      </c>
    </row>
    <row r="77" spans="2:10" ht="12">
      <c r="B77" t="s">
        <v>944</v>
      </c>
      <c r="C77" t="s">
        <v>990</v>
      </c>
      <c r="D77">
        <v>17.8</v>
      </c>
      <c r="E77">
        <v>17.37</v>
      </c>
      <c r="F77">
        <v>16.89</v>
      </c>
      <c r="G77">
        <v>16.14</v>
      </c>
      <c r="H77">
        <v>15.12</v>
      </c>
      <c r="J77" s="172">
        <f t="shared" si="4"/>
        <v>16.664</v>
      </c>
    </row>
    <row r="78" spans="2:10" ht="12">
      <c r="B78" t="s">
        <v>944</v>
      </c>
      <c r="C78" t="s">
        <v>795</v>
      </c>
      <c r="D78">
        <v>1.98</v>
      </c>
      <c r="E78">
        <v>1.93</v>
      </c>
      <c r="F78">
        <v>1.88</v>
      </c>
      <c r="G78">
        <v>1.79</v>
      </c>
      <c r="H78">
        <v>1.68</v>
      </c>
      <c r="J78" s="172">
        <f t="shared" si="4"/>
        <v>1.8519999999999999</v>
      </c>
    </row>
    <row r="79" spans="2:10" ht="12">
      <c r="B79" t="s">
        <v>944</v>
      </c>
      <c r="C79" t="s">
        <v>991</v>
      </c>
      <c r="D79">
        <v>8.32</v>
      </c>
      <c r="E79">
        <v>8.21</v>
      </c>
      <c r="F79">
        <v>7.86</v>
      </c>
      <c r="G79">
        <v>7.23</v>
      </c>
      <c r="H79">
        <v>6.55</v>
      </c>
      <c r="J79" s="172">
        <f t="shared" si="4"/>
        <v>7.634</v>
      </c>
    </row>
    <row r="80" spans="2:10" ht="12">
      <c r="B80" t="s">
        <v>944</v>
      </c>
      <c r="C80" t="s">
        <v>796</v>
      </c>
      <c r="D80">
        <v>0.81</v>
      </c>
      <c r="E80">
        <v>0.8</v>
      </c>
      <c r="F80">
        <v>0.76</v>
      </c>
      <c r="G80">
        <v>0.7</v>
      </c>
      <c r="H80">
        <v>0.64</v>
      </c>
      <c r="J80" s="172">
        <f t="shared" si="4"/>
        <v>0.7420000000000001</v>
      </c>
    </row>
    <row r="81" spans="2:10" ht="12">
      <c r="B81" t="s">
        <v>944</v>
      </c>
      <c r="C81" t="s">
        <v>992</v>
      </c>
      <c r="D81">
        <v>5.81</v>
      </c>
      <c r="E81">
        <v>5.94</v>
      </c>
      <c r="F81">
        <v>5.86</v>
      </c>
      <c r="G81">
        <v>5.8</v>
      </c>
      <c r="H81">
        <v>5.99</v>
      </c>
      <c r="J81" s="172">
        <f t="shared" si="4"/>
        <v>5.88</v>
      </c>
    </row>
    <row r="82" spans="2:10" ht="12">
      <c r="B82" t="s">
        <v>944</v>
      </c>
      <c r="C82" t="s">
        <v>819</v>
      </c>
      <c r="D82">
        <v>0.63</v>
      </c>
      <c r="E82">
        <v>0.64</v>
      </c>
      <c r="F82">
        <v>0.64</v>
      </c>
      <c r="G82">
        <v>0.63</v>
      </c>
      <c r="H82">
        <v>0.65</v>
      </c>
      <c r="J82" s="172">
        <f t="shared" si="4"/>
        <v>0.638</v>
      </c>
    </row>
    <row r="83" spans="2:10" ht="12">
      <c r="B83" t="s">
        <v>944</v>
      </c>
      <c r="C83" t="s">
        <v>993</v>
      </c>
      <c r="D83">
        <v>2.94</v>
      </c>
      <c r="E83">
        <v>3.05</v>
      </c>
      <c r="F83">
        <v>3.29</v>
      </c>
      <c r="G83">
        <v>3.13</v>
      </c>
      <c r="H83">
        <v>3.22</v>
      </c>
      <c r="J83" s="172">
        <f t="shared" si="4"/>
        <v>3.1260000000000003</v>
      </c>
    </row>
    <row r="84" spans="2:10" ht="12">
      <c r="B84" t="s">
        <v>944</v>
      </c>
      <c r="C84" t="s">
        <v>813</v>
      </c>
      <c r="D84">
        <v>0.58</v>
      </c>
      <c r="E84">
        <v>0.6</v>
      </c>
      <c r="F84">
        <v>0.65</v>
      </c>
      <c r="G84">
        <v>0.62</v>
      </c>
      <c r="H84">
        <v>0.64</v>
      </c>
      <c r="J84" s="172">
        <f t="shared" si="4"/>
        <v>0.6180000000000001</v>
      </c>
    </row>
    <row r="85" spans="2:10" ht="12">
      <c r="B85" t="s">
        <v>944</v>
      </c>
      <c r="C85" t="s">
        <v>994</v>
      </c>
      <c r="D85">
        <v>3.15</v>
      </c>
      <c r="E85">
        <v>3.21</v>
      </c>
      <c r="F85">
        <v>3.52</v>
      </c>
      <c r="G85">
        <v>3.89</v>
      </c>
      <c r="H85">
        <v>3.89</v>
      </c>
      <c r="J85" s="172">
        <f t="shared" si="4"/>
        <v>3.532</v>
      </c>
    </row>
    <row r="86" spans="2:10" ht="12">
      <c r="B86" t="s">
        <v>944</v>
      </c>
      <c r="C86" t="s">
        <v>814</v>
      </c>
      <c r="D86">
        <v>0.84</v>
      </c>
      <c r="E86">
        <v>0.85</v>
      </c>
      <c r="F86">
        <v>0.94</v>
      </c>
      <c r="G86">
        <v>1.03</v>
      </c>
      <c r="H86">
        <v>1.03</v>
      </c>
      <c r="J86" s="172">
        <f t="shared" si="4"/>
        <v>0.9380000000000001</v>
      </c>
    </row>
    <row r="87" spans="2:10" ht="12">
      <c r="B87" t="s">
        <v>944</v>
      </c>
      <c r="C87" t="s">
        <v>995</v>
      </c>
      <c r="D87">
        <v>1.15</v>
      </c>
      <c r="E87">
        <v>1.25</v>
      </c>
      <c r="F87">
        <v>1.33</v>
      </c>
      <c r="G87">
        <v>1.35</v>
      </c>
      <c r="H87">
        <v>1.33</v>
      </c>
      <c r="J87" s="172">
        <f t="shared" si="4"/>
        <v>1.282</v>
      </c>
    </row>
    <row r="88" spans="2:10" ht="12">
      <c r="B88" t="s">
        <v>944</v>
      </c>
      <c r="C88" t="s">
        <v>815</v>
      </c>
      <c r="D88">
        <v>0.44</v>
      </c>
      <c r="E88">
        <v>0.47</v>
      </c>
      <c r="F88">
        <v>0.51</v>
      </c>
      <c r="G88">
        <v>0.51</v>
      </c>
      <c r="H88">
        <v>0.51</v>
      </c>
      <c r="J88" s="172">
        <f t="shared" si="4"/>
        <v>0.488</v>
      </c>
    </row>
    <row r="89" spans="2:10" ht="12">
      <c r="B89" t="s">
        <v>944</v>
      </c>
      <c r="C89" t="s">
        <v>996</v>
      </c>
      <c r="D89">
        <v>1.21</v>
      </c>
      <c r="E89">
        <v>1.25</v>
      </c>
      <c r="F89">
        <v>1.28</v>
      </c>
      <c r="G89">
        <v>1.28</v>
      </c>
      <c r="H89">
        <v>1.31</v>
      </c>
      <c r="J89" s="172">
        <f t="shared" si="4"/>
        <v>1.266</v>
      </c>
    </row>
    <row r="90" spans="2:10" ht="12">
      <c r="B90" t="s">
        <v>944</v>
      </c>
      <c r="C90" t="s">
        <v>816</v>
      </c>
      <c r="D90">
        <v>0.25</v>
      </c>
      <c r="E90">
        <v>0.25</v>
      </c>
      <c r="F90">
        <v>0.26</v>
      </c>
      <c r="G90">
        <v>0.26</v>
      </c>
      <c r="H90">
        <v>0.27</v>
      </c>
      <c r="J90" s="172">
        <f t="shared" si="4"/>
        <v>0.258</v>
      </c>
    </row>
    <row r="91" spans="2:10" ht="12">
      <c r="B91" t="s">
        <v>944</v>
      </c>
      <c r="C91" t="s">
        <v>997</v>
      </c>
      <c r="D91">
        <v>8.31</v>
      </c>
      <c r="E91">
        <v>8.64</v>
      </c>
      <c r="F91">
        <v>9.69</v>
      </c>
      <c r="G91">
        <v>9.22</v>
      </c>
      <c r="H91">
        <v>8.24</v>
      </c>
      <c r="J91" s="172">
        <f t="shared" si="4"/>
        <v>8.82</v>
      </c>
    </row>
    <row r="92" spans="2:10" ht="12">
      <c r="B92" t="s">
        <v>944</v>
      </c>
      <c r="C92" t="s">
        <v>817</v>
      </c>
      <c r="D92">
        <v>0.98</v>
      </c>
      <c r="E92">
        <v>1.02</v>
      </c>
      <c r="F92">
        <v>1.14</v>
      </c>
      <c r="G92">
        <v>1.08</v>
      </c>
      <c r="H92">
        <v>0.97</v>
      </c>
      <c r="J92" s="172">
        <f t="shared" si="4"/>
        <v>1.0379999999999998</v>
      </c>
    </row>
    <row r="93" spans="2:10" ht="12">
      <c r="B93" t="s">
        <v>944</v>
      </c>
      <c r="C93" t="s">
        <v>773</v>
      </c>
      <c r="D93">
        <v>18.34</v>
      </c>
      <c r="E93">
        <v>18.06</v>
      </c>
      <c r="F93">
        <v>17.92</v>
      </c>
      <c r="G93">
        <v>18.1</v>
      </c>
      <c r="H93">
        <v>18.63</v>
      </c>
      <c r="J93" s="172">
        <f t="shared" si="4"/>
        <v>18.21</v>
      </c>
    </row>
    <row r="94" spans="2:10" ht="12">
      <c r="B94" t="s">
        <v>944</v>
      </c>
      <c r="C94" t="s">
        <v>774</v>
      </c>
      <c r="D94">
        <v>30.47</v>
      </c>
      <c r="E94">
        <v>30</v>
      </c>
      <c r="F94">
        <v>29.77</v>
      </c>
      <c r="G94">
        <v>30.06</v>
      </c>
      <c r="H94">
        <v>30.94</v>
      </c>
      <c r="J94" s="172">
        <f t="shared" si="4"/>
        <v>30.248</v>
      </c>
    </row>
    <row r="95" spans="2:10" ht="12">
      <c r="B95" t="s">
        <v>944</v>
      </c>
      <c r="C95" t="s">
        <v>775</v>
      </c>
      <c r="D95">
        <v>1.49</v>
      </c>
      <c r="E95">
        <v>1.58</v>
      </c>
      <c r="F95">
        <v>1.96</v>
      </c>
      <c r="G95">
        <v>1.77</v>
      </c>
      <c r="H95">
        <v>1.47</v>
      </c>
      <c r="J95" s="172">
        <f t="shared" si="4"/>
        <v>1.6540000000000004</v>
      </c>
    </row>
    <row r="96" spans="2:10" ht="12">
      <c r="B96" t="s">
        <v>944</v>
      </c>
      <c r="C96" t="s">
        <v>776</v>
      </c>
      <c r="D96">
        <v>2.47</v>
      </c>
      <c r="E96">
        <v>2.62</v>
      </c>
      <c r="F96">
        <v>3.25</v>
      </c>
      <c r="G96">
        <v>2.94</v>
      </c>
      <c r="H96">
        <v>2.45</v>
      </c>
      <c r="J96" s="172">
        <f t="shared" si="4"/>
        <v>2.746</v>
      </c>
    </row>
    <row r="97" spans="2:10" ht="12">
      <c r="B97" t="s">
        <v>944</v>
      </c>
      <c r="C97" t="s">
        <v>998</v>
      </c>
      <c r="D97">
        <v>19.83</v>
      </c>
      <c r="E97">
        <v>19.64</v>
      </c>
      <c r="F97">
        <v>19.88</v>
      </c>
      <c r="G97">
        <v>19.87</v>
      </c>
      <c r="H97">
        <v>20.1</v>
      </c>
      <c r="J97" s="172">
        <f t="shared" si="4"/>
        <v>19.863999999999997</v>
      </c>
    </row>
    <row r="98" spans="2:10" ht="12">
      <c r="B98" t="s">
        <v>944</v>
      </c>
      <c r="C98" t="s">
        <v>999</v>
      </c>
      <c r="D98">
        <v>32.94</v>
      </c>
      <c r="E98">
        <v>32.62</v>
      </c>
      <c r="F98">
        <v>33.02</v>
      </c>
      <c r="G98">
        <v>33</v>
      </c>
      <c r="H98">
        <v>33.39</v>
      </c>
      <c r="J98" s="172">
        <f t="shared" si="4"/>
        <v>32.99400000000001</v>
      </c>
    </row>
    <row r="99" spans="2:10" ht="12">
      <c r="B99" t="s">
        <v>944</v>
      </c>
      <c r="C99" t="s">
        <v>777</v>
      </c>
      <c r="D99">
        <v>3.43</v>
      </c>
      <c r="E99">
        <v>3.35</v>
      </c>
      <c r="F99">
        <v>3.31</v>
      </c>
      <c r="G99">
        <v>3.35</v>
      </c>
      <c r="H99">
        <v>3.22</v>
      </c>
      <c r="J99" s="172">
        <f t="shared" si="4"/>
        <v>3.332</v>
      </c>
    </row>
    <row r="100" spans="2:10" ht="12">
      <c r="B100" t="s">
        <v>944</v>
      </c>
      <c r="C100" t="s">
        <v>778</v>
      </c>
      <c r="D100">
        <v>4.34</v>
      </c>
      <c r="E100">
        <v>4.25</v>
      </c>
      <c r="F100">
        <v>4.18</v>
      </c>
      <c r="G100">
        <v>4.24</v>
      </c>
      <c r="H100">
        <v>4.08</v>
      </c>
      <c r="J100" s="172">
        <f t="shared" si="4"/>
        <v>4.217999999999999</v>
      </c>
    </row>
    <row r="101" spans="2:10" ht="12">
      <c r="B101" t="s">
        <v>944</v>
      </c>
      <c r="C101" t="s">
        <v>1000</v>
      </c>
      <c r="D101">
        <v>11.64</v>
      </c>
      <c r="E101">
        <v>12.01</v>
      </c>
      <c r="F101">
        <v>12.34</v>
      </c>
      <c r="G101">
        <v>12.87</v>
      </c>
      <c r="H101">
        <v>13.35</v>
      </c>
      <c r="J101" s="172">
        <f aca="true" t="shared" si="5" ref="J101:J132">AVERAGE(D101:H101)</f>
        <v>12.441999999999998</v>
      </c>
    </row>
    <row r="102" spans="2:10" ht="12">
      <c r="B102" t="s">
        <v>944</v>
      </c>
      <c r="C102" t="s">
        <v>779</v>
      </c>
      <c r="D102">
        <v>22.06</v>
      </c>
      <c r="E102">
        <v>21.5</v>
      </c>
      <c r="F102">
        <v>22.3</v>
      </c>
      <c r="G102">
        <v>20.88</v>
      </c>
      <c r="H102">
        <v>20.63</v>
      </c>
      <c r="J102" s="172">
        <f t="shared" si="5"/>
        <v>21.473999999999997</v>
      </c>
    </row>
    <row r="103" spans="2:10" ht="12">
      <c r="B103" t="s">
        <v>944</v>
      </c>
      <c r="C103" t="s">
        <v>780</v>
      </c>
      <c r="D103">
        <v>16.08</v>
      </c>
      <c r="E103">
        <v>15.68</v>
      </c>
      <c r="F103">
        <v>16.26</v>
      </c>
      <c r="G103">
        <v>15.22</v>
      </c>
      <c r="H103">
        <v>15.04</v>
      </c>
      <c r="J103" s="172">
        <f t="shared" si="5"/>
        <v>15.656</v>
      </c>
    </row>
    <row r="104" spans="2:10" ht="12">
      <c r="B104" t="s">
        <v>944</v>
      </c>
      <c r="C104" t="s">
        <v>781</v>
      </c>
      <c r="D104">
        <v>16.76</v>
      </c>
      <c r="E104">
        <v>16.34</v>
      </c>
      <c r="F104">
        <v>16.95</v>
      </c>
      <c r="G104">
        <v>15.87</v>
      </c>
      <c r="H104">
        <v>15.68</v>
      </c>
      <c r="J104" s="172">
        <f t="shared" si="5"/>
        <v>16.32</v>
      </c>
    </row>
    <row r="105" spans="2:10" ht="12">
      <c r="B105" t="s">
        <v>944</v>
      </c>
      <c r="C105" t="s">
        <v>782</v>
      </c>
      <c r="D105">
        <v>27.88</v>
      </c>
      <c r="E105">
        <v>27.26</v>
      </c>
      <c r="F105">
        <v>27.6</v>
      </c>
      <c r="G105">
        <v>27.34</v>
      </c>
      <c r="H105">
        <v>26.48</v>
      </c>
      <c r="J105" s="172">
        <f t="shared" si="5"/>
        <v>27.312</v>
      </c>
    </row>
    <row r="106" spans="2:10" ht="12">
      <c r="B106" t="s">
        <v>944</v>
      </c>
      <c r="C106" t="s">
        <v>783</v>
      </c>
      <c r="D106">
        <v>18.65</v>
      </c>
      <c r="E106">
        <v>18.24</v>
      </c>
      <c r="F106">
        <v>18.46</v>
      </c>
      <c r="G106">
        <v>18.29</v>
      </c>
      <c r="H106">
        <v>17.71</v>
      </c>
      <c r="J106" s="172">
        <f t="shared" si="5"/>
        <v>18.27</v>
      </c>
    </row>
    <row r="107" spans="2:10" ht="12">
      <c r="B107" t="s">
        <v>944</v>
      </c>
      <c r="C107" t="s">
        <v>784</v>
      </c>
      <c r="D107">
        <v>20.35</v>
      </c>
      <c r="E107">
        <v>19.9</v>
      </c>
      <c r="F107">
        <v>20.15</v>
      </c>
      <c r="G107">
        <v>19.96</v>
      </c>
      <c r="H107">
        <v>19.33</v>
      </c>
      <c r="J107" s="172">
        <f t="shared" si="5"/>
        <v>19.938</v>
      </c>
    </row>
    <row r="108" spans="2:10" ht="12">
      <c r="B108" t="s">
        <v>944</v>
      </c>
      <c r="C108" t="s">
        <v>785</v>
      </c>
      <c r="D108">
        <v>1.08</v>
      </c>
      <c r="E108">
        <v>1.03</v>
      </c>
      <c r="F108">
        <v>0.97</v>
      </c>
      <c r="G108">
        <v>0.93</v>
      </c>
      <c r="H108">
        <v>0.95</v>
      </c>
      <c r="J108" s="172">
        <f t="shared" si="5"/>
        <v>0.992</v>
      </c>
    </row>
    <row r="109" spans="2:10" ht="12">
      <c r="B109" t="s">
        <v>944</v>
      </c>
      <c r="C109" t="s">
        <v>786</v>
      </c>
      <c r="D109">
        <v>0.74</v>
      </c>
      <c r="E109">
        <v>0.7</v>
      </c>
      <c r="F109">
        <v>0.67</v>
      </c>
      <c r="G109">
        <v>0.64</v>
      </c>
      <c r="H109">
        <v>0.65</v>
      </c>
      <c r="J109" s="172">
        <f t="shared" si="5"/>
        <v>0.6799999999999999</v>
      </c>
    </row>
    <row r="110" spans="2:10" ht="12">
      <c r="B110" t="s">
        <v>944</v>
      </c>
      <c r="C110" t="s">
        <v>787</v>
      </c>
      <c r="D110">
        <v>0.9</v>
      </c>
      <c r="E110">
        <v>0.85</v>
      </c>
      <c r="F110">
        <v>0.81</v>
      </c>
      <c r="G110">
        <v>0.78</v>
      </c>
      <c r="H110">
        <v>0.79</v>
      </c>
      <c r="J110" s="172">
        <f t="shared" si="5"/>
        <v>0.826</v>
      </c>
    </row>
    <row r="111" spans="2:10" ht="12">
      <c r="B111" t="s">
        <v>944</v>
      </c>
      <c r="C111" t="s">
        <v>1001</v>
      </c>
      <c r="D111">
        <v>28.96</v>
      </c>
      <c r="E111">
        <v>28.29</v>
      </c>
      <c r="F111">
        <v>28.57</v>
      </c>
      <c r="G111">
        <v>28.27</v>
      </c>
      <c r="H111">
        <v>27.43</v>
      </c>
      <c r="J111" s="172">
        <f t="shared" si="5"/>
        <v>28.303999999999995</v>
      </c>
    </row>
    <row r="112" spans="2:10" ht="12">
      <c r="B112" t="s">
        <v>944</v>
      </c>
      <c r="C112" t="s">
        <v>1002</v>
      </c>
      <c r="D112">
        <v>19.39</v>
      </c>
      <c r="E112">
        <v>18.94</v>
      </c>
      <c r="F112">
        <v>19.13</v>
      </c>
      <c r="G112">
        <v>18.93</v>
      </c>
      <c r="H112">
        <v>18.37</v>
      </c>
      <c r="J112" s="172">
        <f t="shared" si="5"/>
        <v>18.951999999999998</v>
      </c>
    </row>
    <row r="113" spans="2:10" ht="12">
      <c r="B113" t="s">
        <v>944</v>
      </c>
      <c r="C113" t="s">
        <v>1003</v>
      </c>
      <c r="D113">
        <v>21.25</v>
      </c>
      <c r="E113">
        <v>20.76</v>
      </c>
      <c r="F113">
        <v>20.96</v>
      </c>
      <c r="G113">
        <v>20.73</v>
      </c>
      <c r="H113">
        <v>20.12</v>
      </c>
      <c r="J113" s="172">
        <f t="shared" si="5"/>
        <v>20.764000000000003</v>
      </c>
    </row>
    <row r="114" spans="2:10" ht="12">
      <c r="B114" t="s">
        <v>944</v>
      </c>
      <c r="C114" t="s">
        <v>788</v>
      </c>
      <c r="D114">
        <v>1.09</v>
      </c>
      <c r="E114">
        <v>1.1</v>
      </c>
      <c r="F114">
        <v>0.96</v>
      </c>
      <c r="G114">
        <v>1.01</v>
      </c>
      <c r="H114">
        <v>1.13</v>
      </c>
      <c r="J114" s="172">
        <f t="shared" si="5"/>
        <v>1.058</v>
      </c>
    </row>
    <row r="115" spans="2:10" ht="12">
      <c r="B115" t="s">
        <v>944</v>
      </c>
      <c r="C115" t="s">
        <v>789</v>
      </c>
      <c r="D115">
        <v>0.72</v>
      </c>
      <c r="E115">
        <v>0.72</v>
      </c>
      <c r="F115">
        <v>0.63</v>
      </c>
      <c r="G115">
        <v>0.67</v>
      </c>
      <c r="H115">
        <v>0.74</v>
      </c>
      <c r="J115" s="172">
        <f t="shared" si="5"/>
        <v>0.696</v>
      </c>
    </row>
    <row r="116" spans="2:10" ht="12">
      <c r="B116" t="s">
        <v>944</v>
      </c>
      <c r="C116" t="s">
        <v>790</v>
      </c>
      <c r="D116">
        <v>0.97</v>
      </c>
      <c r="E116">
        <v>0.98</v>
      </c>
      <c r="F116">
        <v>0.86</v>
      </c>
      <c r="G116">
        <v>0.9</v>
      </c>
      <c r="H116">
        <v>1.01</v>
      </c>
      <c r="J116" s="172">
        <f t="shared" si="5"/>
        <v>0.944</v>
      </c>
    </row>
    <row r="117" spans="2:10" ht="12">
      <c r="B117" t="s">
        <v>944</v>
      </c>
      <c r="C117" t="s">
        <v>1004</v>
      </c>
      <c r="D117">
        <v>1.16</v>
      </c>
      <c r="E117">
        <v>0.52</v>
      </c>
      <c r="F117">
        <v>0.68</v>
      </c>
      <c r="G117">
        <v>0.52</v>
      </c>
      <c r="H117">
        <v>0.43</v>
      </c>
      <c r="J117" s="172">
        <f t="shared" si="5"/>
        <v>0.662</v>
      </c>
    </row>
    <row r="118" spans="2:10" ht="12">
      <c r="B118" t="s">
        <v>944</v>
      </c>
      <c r="C118" t="s">
        <v>1005</v>
      </c>
      <c r="D118">
        <v>1.16</v>
      </c>
      <c r="E118">
        <v>0.52</v>
      </c>
      <c r="F118">
        <v>0.68</v>
      </c>
      <c r="G118">
        <v>0.52</v>
      </c>
      <c r="H118">
        <v>0.43</v>
      </c>
      <c r="J118" s="172">
        <f t="shared" si="5"/>
        <v>0.662</v>
      </c>
    </row>
    <row r="119" spans="2:10" ht="12">
      <c r="B119" t="s">
        <v>944</v>
      </c>
      <c r="C119" t="s">
        <v>1006</v>
      </c>
      <c r="D119">
        <v>1.16</v>
      </c>
      <c r="E119">
        <v>0.52</v>
      </c>
      <c r="F119">
        <v>0.68</v>
      </c>
      <c r="G119">
        <v>0.52</v>
      </c>
      <c r="H119">
        <v>0.43</v>
      </c>
      <c r="J119" s="172">
        <f t="shared" si="5"/>
        <v>0.662</v>
      </c>
    </row>
    <row r="120" spans="2:10" ht="12">
      <c r="B120" t="s">
        <v>944</v>
      </c>
      <c r="C120" t="s">
        <v>1007</v>
      </c>
      <c r="D120">
        <v>2.69</v>
      </c>
      <c r="E120">
        <v>2.82</v>
      </c>
      <c r="F120">
        <v>2.85</v>
      </c>
      <c r="G120">
        <v>2.71</v>
      </c>
      <c r="H120">
        <v>2.81</v>
      </c>
      <c r="J120" s="172">
        <f t="shared" si="5"/>
        <v>2.7760000000000002</v>
      </c>
    </row>
    <row r="121" spans="2:10" ht="12">
      <c r="B121" t="s">
        <v>944</v>
      </c>
      <c r="C121" t="s">
        <v>811</v>
      </c>
      <c r="D121">
        <v>2.15</v>
      </c>
      <c r="E121">
        <v>2.26</v>
      </c>
      <c r="F121">
        <v>2.28</v>
      </c>
      <c r="G121">
        <v>2.16</v>
      </c>
      <c r="H121">
        <v>2.25</v>
      </c>
      <c r="J121" s="172">
        <f t="shared" si="5"/>
        <v>2.2199999999999998</v>
      </c>
    </row>
    <row r="122" spans="2:10" ht="12">
      <c r="B122" t="s">
        <v>944</v>
      </c>
      <c r="C122" t="s">
        <v>1008</v>
      </c>
      <c r="D122">
        <v>2.15</v>
      </c>
      <c r="E122">
        <v>2.26</v>
      </c>
      <c r="F122">
        <v>2.28</v>
      </c>
      <c r="G122">
        <v>2.16</v>
      </c>
      <c r="H122">
        <v>2.25</v>
      </c>
      <c r="J122" s="172">
        <f t="shared" si="5"/>
        <v>2.2199999999999998</v>
      </c>
    </row>
    <row r="123" spans="2:10" ht="12">
      <c r="B123" t="s">
        <v>944</v>
      </c>
      <c r="C123" t="s">
        <v>1009</v>
      </c>
      <c r="D123">
        <v>3.53</v>
      </c>
      <c r="E123">
        <v>3.47</v>
      </c>
      <c r="F123">
        <v>3.37</v>
      </c>
      <c r="G123">
        <v>3.17</v>
      </c>
      <c r="H123">
        <v>3.04</v>
      </c>
      <c r="J123" s="172">
        <f t="shared" si="5"/>
        <v>3.3160000000000003</v>
      </c>
    </row>
    <row r="124" spans="2:10" ht="12">
      <c r="B124" t="s">
        <v>944</v>
      </c>
      <c r="C124" t="s">
        <v>1010</v>
      </c>
      <c r="D124">
        <v>2.86</v>
      </c>
      <c r="E124">
        <v>2.81</v>
      </c>
      <c r="F124">
        <v>2.73</v>
      </c>
      <c r="G124">
        <v>2.57</v>
      </c>
      <c r="H124">
        <v>2.46</v>
      </c>
      <c r="J124" s="172">
        <f t="shared" si="5"/>
        <v>2.686</v>
      </c>
    </row>
    <row r="125" spans="2:10" ht="12">
      <c r="B125" t="s">
        <v>944</v>
      </c>
      <c r="C125" t="s">
        <v>1011</v>
      </c>
      <c r="D125">
        <v>13.31</v>
      </c>
      <c r="E125">
        <v>13.37</v>
      </c>
      <c r="F125">
        <v>13.9</v>
      </c>
      <c r="G125">
        <v>14.07</v>
      </c>
      <c r="H125">
        <v>14.23</v>
      </c>
      <c r="J125" s="172">
        <f t="shared" si="5"/>
        <v>13.776</v>
      </c>
    </row>
    <row r="126" spans="2:10" ht="12">
      <c r="B126" t="s">
        <v>944</v>
      </c>
      <c r="C126" t="s">
        <v>1012</v>
      </c>
      <c r="D126">
        <v>13.31</v>
      </c>
      <c r="E126">
        <v>13.37</v>
      </c>
      <c r="F126">
        <v>13.9</v>
      </c>
      <c r="G126">
        <v>14.07</v>
      </c>
      <c r="H126">
        <v>14.23</v>
      </c>
      <c r="J126" s="172">
        <f t="shared" si="5"/>
        <v>13.776</v>
      </c>
    </row>
    <row r="127" spans="2:10" ht="12">
      <c r="B127" t="s">
        <v>944</v>
      </c>
      <c r="C127" t="s">
        <v>1013</v>
      </c>
      <c r="D127">
        <v>7.34</v>
      </c>
      <c r="E127">
        <v>7.19</v>
      </c>
      <c r="F127">
        <v>6.89</v>
      </c>
      <c r="G127">
        <v>6.65</v>
      </c>
      <c r="H127">
        <v>6.43</v>
      </c>
      <c r="J127" s="172">
        <f t="shared" si="5"/>
        <v>6.9</v>
      </c>
    </row>
    <row r="128" spans="2:10" ht="12">
      <c r="B128" t="s">
        <v>944</v>
      </c>
      <c r="C128" t="s">
        <v>1014</v>
      </c>
      <c r="D128">
        <v>7.34</v>
      </c>
      <c r="E128">
        <v>7.19</v>
      </c>
      <c r="F128">
        <v>6.89</v>
      </c>
      <c r="G128">
        <v>6.65</v>
      </c>
      <c r="H128">
        <v>6.43</v>
      </c>
      <c r="J128" s="172">
        <f t="shared" si="5"/>
        <v>6.9</v>
      </c>
    </row>
    <row r="129" spans="2:10" ht="12">
      <c r="B129" t="s">
        <v>944</v>
      </c>
      <c r="C129" t="s">
        <v>837</v>
      </c>
      <c r="D129">
        <v>11.2</v>
      </c>
      <c r="E129">
        <v>11.1</v>
      </c>
      <c r="F129">
        <v>11.02</v>
      </c>
      <c r="G129">
        <v>10.91</v>
      </c>
      <c r="H129">
        <v>10.75</v>
      </c>
      <c r="J129" s="172">
        <f t="shared" si="5"/>
        <v>10.995999999999999</v>
      </c>
    </row>
    <row r="130" spans="2:10" ht="12">
      <c r="B130" t="s">
        <v>944</v>
      </c>
      <c r="C130" t="s">
        <v>1015</v>
      </c>
      <c r="D130">
        <v>11.2</v>
      </c>
      <c r="E130">
        <v>11.1</v>
      </c>
      <c r="F130">
        <v>11.02</v>
      </c>
      <c r="G130">
        <v>10.91</v>
      </c>
      <c r="H130">
        <v>10.75</v>
      </c>
      <c r="J130" s="172">
        <f t="shared" si="5"/>
        <v>10.995999999999999</v>
      </c>
    </row>
    <row r="131" spans="2:10" ht="12">
      <c r="B131" t="s">
        <v>944</v>
      </c>
      <c r="C131" t="s">
        <v>1016</v>
      </c>
      <c r="D131">
        <v>0.21</v>
      </c>
      <c r="E131">
        <v>0.21</v>
      </c>
      <c r="F131">
        <v>0.25</v>
      </c>
      <c r="G131">
        <v>0.05</v>
      </c>
      <c r="H131">
        <v>0.06</v>
      </c>
      <c r="J131" s="172">
        <f t="shared" si="5"/>
        <v>0.156</v>
      </c>
    </row>
    <row r="132" spans="2:10" ht="12">
      <c r="B132" t="s">
        <v>944</v>
      </c>
      <c r="C132" t="s">
        <v>839</v>
      </c>
      <c r="D132">
        <v>0.39</v>
      </c>
      <c r="E132">
        <v>0.4</v>
      </c>
      <c r="F132">
        <v>0.47</v>
      </c>
      <c r="G132">
        <v>0.1</v>
      </c>
      <c r="H132">
        <v>0.11</v>
      </c>
      <c r="J132" s="172">
        <f t="shared" si="5"/>
        <v>0.29400000000000004</v>
      </c>
    </row>
    <row r="133" spans="2:10" ht="12">
      <c r="B133" t="s">
        <v>944</v>
      </c>
      <c r="C133" t="s">
        <v>1017</v>
      </c>
      <c r="D133">
        <v>0.05</v>
      </c>
      <c r="E133">
        <v>0.04</v>
      </c>
      <c r="F133">
        <v>0.04</v>
      </c>
      <c r="G133">
        <v>0.04</v>
      </c>
      <c r="H133">
        <v>0.04</v>
      </c>
      <c r="J133" s="172">
        <f aca="true" t="shared" si="6" ref="J133:J164">AVERAGE(D133:H133)</f>
        <v>0.042</v>
      </c>
    </row>
    <row r="134" spans="2:10" ht="12">
      <c r="B134" t="s">
        <v>944</v>
      </c>
      <c r="C134" t="s">
        <v>841</v>
      </c>
      <c r="D134">
        <v>0.42</v>
      </c>
      <c r="E134">
        <v>0.32</v>
      </c>
      <c r="F134">
        <v>0.35</v>
      </c>
      <c r="G134">
        <v>0.35</v>
      </c>
      <c r="H134">
        <v>0.3</v>
      </c>
      <c r="J134" s="172">
        <f t="shared" si="6"/>
        <v>0.348</v>
      </c>
    </row>
    <row r="135" spans="2:10" ht="12">
      <c r="B135" t="s">
        <v>944</v>
      </c>
      <c r="C135" t="s">
        <v>1018</v>
      </c>
      <c r="D135">
        <v>0.05</v>
      </c>
      <c r="E135">
        <v>0.05</v>
      </c>
      <c r="F135">
        <v>0.03</v>
      </c>
      <c r="G135">
        <v>0.05</v>
      </c>
      <c r="H135">
        <v>0.04</v>
      </c>
      <c r="J135" s="172">
        <f t="shared" si="6"/>
        <v>0.044</v>
      </c>
    </row>
    <row r="136" spans="2:10" ht="12">
      <c r="B136" t="s">
        <v>944</v>
      </c>
      <c r="C136" t="s">
        <v>842</v>
      </c>
      <c r="D136">
        <v>0.08</v>
      </c>
      <c r="E136">
        <v>0.08</v>
      </c>
      <c r="F136">
        <v>0.06</v>
      </c>
      <c r="G136">
        <v>0.08</v>
      </c>
      <c r="H136">
        <v>0.07</v>
      </c>
      <c r="J136" s="172">
        <f t="shared" si="6"/>
        <v>0.074</v>
      </c>
    </row>
    <row r="137" spans="2:10" ht="12">
      <c r="B137" t="s">
        <v>944</v>
      </c>
      <c r="C137" t="s">
        <v>1019</v>
      </c>
      <c r="D137">
        <v>5.96</v>
      </c>
      <c r="E137">
        <v>5.59</v>
      </c>
      <c r="F137">
        <v>5.07</v>
      </c>
      <c r="G137">
        <v>5.06</v>
      </c>
      <c r="H137">
        <v>5.05</v>
      </c>
      <c r="J137" s="172">
        <f t="shared" si="6"/>
        <v>5.346</v>
      </c>
    </row>
    <row r="138" spans="2:10" ht="12">
      <c r="B138" t="s">
        <v>944</v>
      </c>
      <c r="C138" t="s">
        <v>843</v>
      </c>
      <c r="D138">
        <v>8.22</v>
      </c>
      <c r="E138">
        <v>7.72</v>
      </c>
      <c r="F138">
        <v>6.99</v>
      </c>
      <c r="G138">
        <v>6.98</v>
      </c>
      <c r="H138">
        <v>6.97</v>
      </c>
      <c r="J138" s="172">
        <f t="shared" si="6"/>
        <v>7.376</v>
      </c>
    </row>
    <row r="139" spans="2:10" ht="12">
      <c r="B139" t="s">
        <v>944</v>
      </c>
      <c r="C139" t="s">
        <v>1020</v>
      </c>
      <c r="D139">
        <v>5.71</v>
      </c>
      <c r="E139">
        <v>5.36</v>
      </c>
      <c r="F139">
        <v>4.85</v>
      </c>
      <c r="G139">
        <v>4.85</v>
      </c>
      <c r="H139">
        <v>4.83</v>
      </c>
      <c r="J139" s="172">
        <f t="shared" si="6"/>
        <v>5.12</v>
      </c>
    </row>
    <row r="140" spans="2:10" ht="12">
      <c r="B140" t="s">
        <v>944</v>
      </c>
      <c r="C140" t="s">
        <v>1021</v>
      </c>
      <c r="D140">
        <v>0.08</v>
      </c>
      <c r="E140">
        <v>0.09</v>
      </c>
      <c r="F140">
        <v>0.06</v>
      </c>
      <c r="G140">
        <v>0.08</v>
      </c>
      <c r="H140">
        <v>0.08</v>
      </c>
      <c r="J140" s="172">
        <f t="shared" si="6"/>
        <v>0.078</v>
      </c>
    </row>
    <row r="141" spans="2:10" ht="12">
      <c r="B141" t="s">
        <v>944</v>
      </c>
      <c r="C141" t="s">
        <v>844</v>
      </c>
      <c r="D141">
        <v>0.13</v>
      </c>
      <c r="E141">
        <v>0.13</v>
      </c>
      <c r="F141">
        <v>0.09</v>
      </c>
      <c r="G141">
        <v>0.13</v>
      </c>
      <c r="H141">
        <v>0.12</v>
      </c>
      <c r="J141" s="172">
        <f t="shared" si="6"/>
        <v>0.12</v>
      </c>
    </row>
    <row r="142" spans="2:10" ht="12">
      <c r="B142" t="s">
        <v>944</v>
      </c>
      <c r="C142" t="s">
        <v>1022</v>
      </c>
      <c r="D142">
        <v>0.41</v>
      </c>
      <c r="E142">
        <v>0.45</v>
      </c>
      <c r="F142">
        <v>0.43</v>
      </c>
      <c r="G142">
        <v>0.43</v>
      </c>
      <c r="H142">
        <v>0.42</v>
      </c>
      <c r="J142" s="172">
        <f t="shared" si="6"/>
        <v>0.42800000000000005</v>
      </c>
    </row>
    <row r="143" spans="2:10" ht="12">
      <c r="B143" t="s">
        <v>944</v>
      </c>
      <c r="C143" t="s">
        <v>845</v>
      </c>
      <c r="D143">
        <v>0.53</v>
      </c>
      <c r="E143">
        <v>0.58</v>
      </c>
      <c r="F143">
        <v>0.55</v>
      </c>
      <c r="G143">
        <v>0.55</v>
      </c>
      <c r="H143">
        <v>0.54</v>
      </c>
      <c r="J143" s="172">
        <f t="shared" si="6"/>
        <v>0.55</v>
      </c>
    </row>
    <row r="144" spans="2:10" ht="12">
      <c r="B144" t="s">
        <v>944</v>
      </c>
      <c r="C144" t="s">
        <v>1023</v>
      </c>
      <c r="D144">
        <v>0.14</v>
      </c>
      <c r="E144">
        <v>0.13</v>
      </c>
      <c r="F144">
        <v>0.14</v>
      </c>
      <c r="G144">
        <v>0.14</v>
      </c>
      <c r="H144">
        <v>0.12</v>
      </c>
      <c r="J144" s="172">
        <f t="shared" si="6"/>
        <v>0.134</v>
      </c>
    </row>
    <row r="145" spans="2:10" ht="12">
      <c r="B145" t="s">
        <v>944</v>
      </c>
      <c r="C145" t="s">
        <v>1024</v>
      </c>
      <c r="D145">
        <v>0.14</v>
      </c>
      <c r="E145">
        <v>0.13</v>
      </c>
      <c r="F145">
        <v>0.14</v>
      </c>
      <c r="G145">
        <v>0.14</v>
      </c>
      <c r="H145">
        <v>0.12</v>
      </c>
      <c r="J145" s="172">
        <f t="shared" si="6"/>
        <v>0.134</v>
      </c>
    </row>
    <row r="146" spans="2:10" ht="12">
      <c r="B146" t="s">
        <v>944</v>
      </c>
      <c r="C146" t="s">
        <v>1025</v>
      </c>
      <c r="D146">
        <v>0.04</v>
      </c>
      <c r="E146">
        <v>0.04</v>
      </c>
      <c r="F146">
        <v>0.03</v>
      </c>
      <c r="G146">
        <v>0.03</v>
      </c>
      <c r="H146">
        <v>0.03</v>
      </c>
      <c r="J146" s="172">
        <f t="shared" si="6"/>
        <v>0.034</v>
      </c>
    </row>
    <row r="147" spans="2:10" ht="12">
      <c r="B147" t="s">
        <v>944</v>
      </c>
      <c r="C147" t="s">
        <v>1026</v>
      </c>
      <c r="D147">
        <v>0.03</v>
      </c>
      <c r="E147">
        <v>0.03</v>
      </c>
      <c r="F147">
        <v>0.02</v>
      </c>
      <c r="G147">
        <v>0.02</v>
      </c>
      <c r="H147">
        <v>0.02</v>
      </c>
      <c r="J147" s="172">
        <f t="shared" si="6"/>
        <v>0.024</v>
      </c>
    </row>
    <row r="148" spans="2:10" ht="12">
      <c r="B148" t="s">
        <v>944</v>
      </c>
      <c r="C148" t="s">
        <v>1027</v>
      </c>
      <c r="D148">
        <v>0.98</v>
      </c>
      <c r="E148">
        <v>0.99</v>
      </c>
      <c r="F148">
        <v>1.32</v>
      </c>
      <c r="G148">
        <v>1.53</v>
      </c>
      <c r="H148">
        <v>1.61</v>
      </c>
      <c r="J148" s="172">
        <f t="shared" si="6"/>
        <v>1.286</v>
      </c>
    </row>
    <row r="149" spans="2:10" ht="12">
      <c r="B149" t="s">
        <v>944</v>
      </c>
      <c r="C149" t="s">
        <v>1028</v>
      </c>
      <c r="D149">
        <v>0.98</v>
      </c>
      <c r="E149">
        <v>0.99</v>
      </c>
      <c r="F149">
        <v>1.32</v>
      </c>
      <c r="G149">
        <v>1.53</v>
      </c>
      <c r="H149">
        <v>1.61</v>
      </c>
      <c r="J149" s="172">
        <f t="shared" si="6"/>
        <v>1.286</v>
      </c>
    </row>
    <row r="150" spans="2:10" ht="12">
      <c r="B150" t="s">
        <v>944</v>
      </c>
      <c r="C150" t="s">
        <v>1029</v>
      </c>
      <c r="D150">
        <v>14.58</v>
      </c>
      <c r="E150">
        <v>14.75</v>
      </c>
      <c r="F150">
        <v>14.75</v>
      </c>
      <c r="G150">
        <v>15.43</v>
      </c>
      <c r="H150">
        <v>15.61</v>
      </c>
      <c r="J150" s="172">
        <f t="shared" si="6"/>
        <v>15.024000000000001</v>
      </c>
    </row>
    <row r="151" spans="2:10" ht="12">
      <c r="B151" t="s">
        <v>944</v>
      </c>
      <c r="C151" t="s">
        <v>1030</v>
      </c>
      <c r="D151">
        <v>14.58</v>
      </c>
      <c r="E151">
        <v>14.75</v>
      </c>
      <c r="F151">
        <v>14.75</v>
      </c>
      <c r="G151">
        <v>15.43</v>
      </c>
      <c r="H151">
        <v>15.61</v>
      </c>
      <c r="J151" s="172">
        <f t="shared" si="6"/>
        <v>15.024000000000001</v>
      </c>
    </row>
    <row r="152" spans="2:10" ht="12">
      <c r="B152" t="s">
        <v>944</v>
      </c>
      <c r="C152" t="s">
        <v>1031</v>
      </c>
      <c r="D152">
        <v>0.91</v>
      </c>
      <c r="E152">
        <v>1</v>
      </c>
      <c r="F152">
        <v>1.04</v>
      </c>
      <c r="G152">
        <v>0.99</v>
      </c>
      <c r="H152">
        <v>1.1</v>
      </c>
      <c r="J152" s="172">
        <f t="shared" si="6"/>
        <v>1.0080000000000002</v>
      </c>
    </row>
    <row r="153" spans="2:10" ht="12">
      <c r="B153" t="s">
        <v>944</v>
      </c>
      <c r="C153" t="s">
        <v>1032</v>
      </c>
      <c r="D153">
        <v>0.91</v>
      </c>
      <c r="E153">
        <v>1</v>
      </c>
      <c r="F153">
        <v>1.04</v>
      </c>
      <c r="G153">
        <v>0.99</v>
      </c>
      <c r="H153">
        <v>1.1</v>
      </c>
      <c r="J153" s="172">
        <f t="shared" si="6"/>
        <v>1.0080000000000002</v>
      </c>
    </row>
    <row r="154" spans="2:10" ht="12">
      <c r="B154" t="s">
        <v>944</v>
      </c>
      <c r="C154" t="s">
        <v>921</v>
      </c>
      <c r="D154">
        <v>1.36</v>
      </c>
      <c r="E154">
        <v>1.48</v>
      </c>
      <c r="F154">
        <v>1.24</v>
      </c>
      <c r="G154">
        <v>1.37</v>
      </c>
      <c r="H154">
        <v>1.15</v>
      </c>
      <c r="J154" s="172">
        <f t="shared" si="6"/>
        <v>1.3199999999999998</v>
      </c>
    </row>
    <row r="155" spans="2:10" ht="12">
      <c r="B155" t="s">
        <v>944</v>
      </c>
      <c r="C155" t="s">
        <v>922</v>
      </c>
      <c r="D155">
        <v>1.36</v>
      </c>
      <c r="E155">
        <v>1.48</v>
      </c>
      <c r="F155">
        <v>1.24</v>
      </c>
      <c r="G155">
        <v>1.37</v>
      </c>
      <c r="H155">
        <v>1.15</v>
      </c>
      <c r="J155" s="172">
        <f t="shared" si="6"/>
        <v>1.3199999999999998</v>
      </c>
    </row>
    <row r="156" spans="2:10" ht="12">
      <c r="B156" t="s">
        <v>944</v>
      </c>
      <c r="C156" t="s">
        <v>923</v>
      </c>
      <c r="D156">
        <v>0.02</v>
      </c>
      <c r="E156">
        <v>0.02</v>
      </c>
      <c r="F156">
        <v>0.02</v>
      </c>
      <c r="G156">
        <v>0.01</v>
      </c>
      <c r="H156">
        <v>0.01</v>
      </c>
      <c r="J156" s="172">
        <f t="shared" si="6"/>
        <v>0.015999999999999997</v>
      </c>
    </row>
    <row r="157" spans="2:10" ht="12">
      <c r="B157" t="s">
        <v>944</v>
      </c>
      <c r="C157" t="s">
        <v>924</v>
      </c>
      <c r="D157">
        <v>0.02</v>
      </c>
      <c r="E157">
        <v>0.02</v>
      </c>
      <c r="F157">
        <v>0.02</v>
      </c>
      <c r="G157">
        <v>0.01</v>
      </c>
      <c r="H157">
        <v>0.01</v>
      </c>
      <c r="J157" s="172">
        <f t="shared" si="6"/>
        <v>0.015999999999999997</v>
      </c>
    </row>
    <row r="158" spans="2:10" ht="12">
      <c r="B158" t="s">
        <v>944</v>
      </c>
      <c r="C158" t="s">
        <v>925</v>
      </c>
      <c r="D158">
        <v>0.34</v>
      </c>
      <c r="E158">
        <v>0.75</v>
      </c>
      <c r="F158">
        <v>0.96</v>
      </c>
      <c r="G158">
        <v>0.9</v>
      </c>
      <c r="H158">
        <v>1.84</v>
      </c>
      <c r="J158" s="172">
        <f t="shared" si="6"/>
        <v>0.958</v>
      </c>
    </row>
    <row r="159" spans="2:10" ht="12">
      <c r="B159" t="s">
        <v>944</v>
      </c>
      <c r="C159" t="s">
        <v>926</v>
      </c>
      <c r="D159">
        <v>0.35</v>
      </c>
      <c r="E159">
        <v>0.78</v>
      </c>
      <c r="F159">
        <v>0.99</v>
      </c>
      <c r="G159">
        <v>0.93</v>
      </c>
      <c r="H159">
        <v>1.9</v>
      </c>
      <c r="J159" s="172">
        <f t="shared" si="6"/>
        <v>0.99</v>
      </c>
    </row>
    <row r="160" spans="2:10" ht="12">
      <c r="B160" t="s">
        <v>944</v>
      </c>
      <c r="C160" t="s">
        <v>1033</v>
      </c>
      <c r="D160">
        <v>0.87</v>
      </c>
      <c r="E160">
        <v>0.95</v>
      </c>
      <c r="F160">
        <v>1.15</v>
      </c>
      <c r="G160">
        <v>0.79</v>
      </c>
      <c r="H160">
        <v>0.92</v>
      </c>
      <c r="J160" s="172">
        <f t="shared" si="6"/>
        <v>0.9359999999999999</v>
      </c>
    </row>
    <row r="161" spans="2:10" ht="12">
      <c r="B161" t="s">
        <v>944</v>
      </c>
      <c r="C161" t="s">
        <v>1034</v>
      </c>
      <c r="D161">
        <v>0.87</v>
      </c>
      <c r="E161">
        <v>0.95</v>
      </c>
      <c r="F161">
        <v>1.15</v>
      </c>
      <c r="G161">
        <v>0.79</v>
      </c>
      <c r="H161">
        <v>0.92</v>
      </c>
      <c r="J161" s="172">
        <f t="shared" si="6"/>
        <v>0.9359999999999999</v>
      </c>
    </row>
    <row r="162" spans="2:10" ht="12">
      <c r="B162" t="s">
        <v>944</v>
      </c>
      <c r="C162" t="s">
        <v>1035</v>
      </c>
      <c r="D162">
        <v>0.22</v>
      </c>
      <c r="E162">
        <v>0.22</v>
      </c>
      <c r="F162">
        <v>0.27</v>
      </c>
      <c r="G162">
        <v>0.32</v>
      </c>
      <c r="H162">
        <v>0.38</v>
      </c>
      <c r="J162" s="172">
        <f t="shared" si="6"/>
        <v>0.28200000000000003</v>
      </c>
    </row>
    <row r="163" spans="2:10" ht="12">
      <c r="B163" t="s">
        <v>944</v>
      </c>
      <c r="C163" t="s">
        <v>1036</v>
      </c>
      <c r="D163">
        <v>0.22</v>
      </c>
      <c r="E163">
        <v>0.22</v>
      </c>
      <c r="F163">
        <v>0.27</v>
      </c>
      <c r="G163">
        <v>0.32</v>
      </c>
      <c r="H163">
        <v>0.38</v>
      </c>
      <c r="J163" s="172">
        <f t="shared" si="6"/>
        <v>0.28200000000000003</v>
      </c>
    </row>
    <row r="164" spans="2:10" ht="12">
      <c r="B164" t="s">
        <v>944</v>
      </c>
      <c r="C164" t="s">
        <v>1037</v>
      </c>
      <c r="D164">
        <v>0.31</v>
      </c>
      <c r="E164">
        <v>0.33</v>
      </c>
      <c r="F164">
        <v>0.33</v>
      </c>
      <c r="G164">
        <v>0.35</v>
      </c>
      <c r="H164">
        <v>0.4</v>
      </c>
      <c r="J164" s="172">
        <f t="shared" si="6"/>
        <v>0.344</v>
      </c>
    </row>
    <row r="165" spans="2:10" ht="12">
      <c r="B165" t="s">
        <v>944</v>
      </c>
      <c r="C165" t="s">
        <v>1038</v>
      </c>
      <c r="D165">
        <v>0.31</v>
      </c>
      <c r="E165">
        <v>0.33</v>
      </c>
      <c r="F165">
        <v>0.33</v>
      </c>
      <c r="G165">
        <v>0.35</v>
      </c>
      <c r="H165">
        <v>0.4</v>
      </c>
      <c r="J165" s="172">
        <f aca="true" t="shared" si="7" ref="J165:J196">AVERAGE(D165:H165)</f>
        <v>0.344</v>
      </c>
    </row>
    <row r="166" spans="2:10" ht="12">
      <c r="B166" t="s">
        <v>944</v>
      </c>
      <c r="C166" t="s">
        <v>1039</v>
      </c>
      <c r="D166">
        <v>1.24</v>
      </c>
      <c r="E166">
        <v>1.5</v>
      </c>
      <c r="F166">
        <v>1.98</v>
      </c>
      <c r="G166">
        <v>1.78</v>
      </c>
      <c r="H166">
        <v>2.71</v>
      </c>
      <c r="J166" s="172">
        <f t="shared" si="7"/>
        <v>1.842</v>
      </c>
    </row>
    <row r="167" spans="2:10" ht="12">
      <c r="B167" t="s">
        <v>944</v>
      </c>
      <c r="C167" t="s">
        <v>0</v>
      </c>
      <c r="D167">
        <v>1.24</v>
      </c>
      <c r="E167">
        <v>1.5</v>
      </c>
      <c r="F167">
        <v>1.98</v>
      </c>
      <c r="G167">
        <v>1.78</v>
      </c>
      <c r="H167">
        <v>2.71</v>
      </c>
      <c r="J167" s="172">
        <f t="shared" si="7"/>
        <v>1.842</v>
      </c>
    </row>
    <row r="168" spans="2:10" ht="12">
      <c r="B168" t="s">
        <v>944</v>
      </c>
      <c r="C168" t="s">
        <v>1</v>
      </c>
      <c r="D168">
        <v>1.23</v>
      </c>
      <c r="E168">
        <v>1.28</v>
      </c>
      <c r="F168">
        <v>1.3</v>
      </c>
      <c r="G168">
        <v>1.38</v>
      </c>
      <c r="H168">
        <v>1.48</v>
      </c>
      <c r="J168" s="172">
        <f t="shared" si="7"/>
        <v>1.334</v>
      </c>
    </row>
    <row r="169" spans="2:10" ht="12">
      <c r="B169" t="s">
        <v>944</v>
      </c>
      <c r="C169" t="s">
        <v>2</v>
      </c>
      <c r="D169">
        <v>1.23</v>
      </c>
      <c r="E169">
        <v>1.28</v>
      </c>
      <c r="F169">
        <v>1.3</v>
      </c>
      <c r="G169">
        <v>1.38</v>
      </c>
      <c r="H169">
        <v>1.48</v>
      </c>
      <c r="J169" s="172">
        <f t="shared" si="7"/>
        <v>1.334</v>
      </c>
    </row>
    <row r="170" spans="2:10" ht="12">
      <c r="B170" t="s">
        <v>944</v>
      </c>
      <c r="C170" t="s">
        <v>3</v>
      </c>
      <c r="D170">
        <v>0.35</v>
      </c>
      <c r="E170">
        <v>0.35</v>
      </c>
      <c r="F170">
        <v>0.38</v>
      </c>
      <c r="G170">
        <v>0.42</v>
      </c>
      <c r="H170">
        <v>0.42</v>
      </c>
      <c r="J170" s="172">
        <f t="shared" si="7"/>
        <v>0.384</v>
      </c>
    </row>
    <row r="171" spans="2:10" ht="12">
      <c r="B171" t="s">
        <v>944</v>
      </c>
      <c r="C171" t="s">
        <v>4</v>
      </c>
      <c r="D171">
        <v>0.35</v>
      </c>
      <c r="E171">
        <v>0.35</v>
      </c>
      <c r="F171">
        <v>0.38</v>
      </c>
      <c r="G171">
        <v>0.42</v>
      </c>
      <c r="H171">
        <v>0.42</v>
      </c>
      <c r="J171" s="172">
        <f t="shared" si="7"/>
        <v>0.384</v>
      </c>
    </row>
    <row r="172" spans="2:10" ht="12">
      <c r="B172" t="s">
        <v>944</v>
      </c>
      <c r="C172" t="s">
        <v>927</v>
      </c>
      <c r="D172">
        <v>5.07</v>
      </c>
      <c r="E172">
        <v>4.73</v>
      </c>
      <c r="F172">
        <v>4.67</v>
      </c>
      <c r="G172">
        <v>4.81</v>
      </c>
      <c r="H172">
        <v>4.46</v>
      </c>
      <c r="J172" s="172">
        <f t="shared" si="7"/>
        <v>4.748</v>
      </c>
    </row>
    <row r="173" spans="2:10" ht="12">
      <c r="B173" t="s">
        <v>944</v>
      </c>
      <c r="C173" t="s">
        <v>928</v>
      </c>
      <c r="D173">
        <v>5.07</v>
      </c>
      <c r="E173">
        <v>4.73</v>
      </c>
      <c r="F173">
        <v>4.67</v>
      </c>
      <c r="G173">
        <v>4.81</v>
      </c>
      <c r="H173">
        <v>4.46</v>
      </c>
      <c r="J173" s="172">
        <f t="shared" si="7"/>
        <v>4.748</v>
      </c>
    </row>
    <row r="174" spans="2:10" ht="12">
      <c r="B174" t="s">
        <v>944</v>
      </c>
      <c r="C174" t="s">
        <v>929</v>
      </c>
      <c r="D174">
        <v>2.55</v>
      </c>
      <c r="E174">
        <v>3.2</v>
      </c>
      <c r="F174">
        <v>3.26</v>
      </c>
      <c r="G174">
        <v>2.41</v>
      </c>
      <c r="H174">
        <v>2.47</v>
      </c>
      <c r="J174" s="172">
        <f t="shared" si="7"/>
        <v>2.778</v>
      </c>
    </row>
    <row r="175" spans="2:10" ht="12">
      <c r="B175" t="s">
        <v>944</v>
      </c>
      <c r="C175" t="s">
        <v>930</v>
      </c>
      <c r="D175">
        <v>3.16</v>
      </c>
      <c r="E175">
        <v>3.96</v>
      </c>
      <c r="F175">
        <v>4.04</v>
      </c>
      <c r="G175">
        <v>2.98</v>
      </c>
      <c r="H175">
        <v>3.06</v>
      </c>
      <c r="J175" s="172">
        <f t="shared" si="7"/>
        <v>3.44</v>
      </c>
    </row>
    <row r="176" spans="2:10" ht="12">
      <c r="B176" t="s">
        <v>944</v>
      </c>
      <c r="C176" t="s">
        <v>931</v>
      </c>
      <c r="D176">
        <v>2.46</v>
      </c>
      <c r="E176">
        <v>3.08</v>
      </c>
      <c r="F176">
        <v>3.15</v>
      </c>
      <c r="G176">
        <v>2.32</v>
      </c>
      <c r="H176">
        <v>2.38</v>
      </c>
      <c r="J176" s="172">
        <f t="shared" si="7"/>
        <v>2.678</v>
      </c>
    </row>
    <row r="177" spans="2:10" ht="12">
      <c r="B177" t="s">
        <v>944</v>
      </c>
      <c r="C177" t="s">
        <v>5</v>
      </c>
      <c r="D177">
        <v>1.27</v>
      </c>
      <c r="E177">
        <v>1.53</v>
      </c>
      <c r="F177">
        <v>1.45</v>
      </c>
      <c r="G177">
        <v>1.58</v>
      </c>
      <c r="H177">
        <v>1.5</v>
      </c>
      <c r="J177" s="172">
        <f t="shared" si="7"/>
        <v>1.466</v>
      </c>
    </row>
    <row r="178" spans="2:10" ht="12">
      <c r="B178" t="s">
        <v>944</v>
      </c>
      <c r="C178" t="s">
        <v>6</v>
      </c>
      <c r="D178">
        <v>1.27</v>
      </c>
      <c r="E178">
        <v>1.53</v>
      </c>
      <c r="F178">
        <v>1.45</v>
      </c>
      <c r="G178">
        <v>1.58</v>
      </c>
      <c r="H178">
        <v>1.5</v>
      </c>
      <c r="J178" s="172">
        <f t="shared" si="7"/>
        <v>1.466</v>
      </c>
    </row>
    <row r="179" spans="2:10" ht="12">
      <c r="B179" t="s">
        <v>944</v>
      </c>
      <c r="C179" t="s">
        <v>7</v>
      </c>
      <c r="D179">
        <v>0.62</v>
      </c>
      <c r="E179">
        <v>0.58</v>
      </c>
      <c r="F179">
        <v>0.63</v>
      </c>
      <c r="G179">
        <v>0.54</v>
      </c>
      <c r="H179">
        <v>0.5</v>
      </c>
      <c r="J179" s="172">
        <f t="shared" si="7"/>
        <v>0.5740000000000001</v>
      </c>
    </row>
    <row r="180" spans="2:10" ht="12">
      <c r="B180" t="s">
        <v>944</v>
      </c>
      <c r="C180" t="s">
        <v>8</v>
      </c>
      <c r="D180">
        <v>0.62</v>
      </c>
      <c r="E180">
        <v>0.58</v>
      </c>
      <c r="F180">
        <v>0.63</v>
      </c>
      <c r="G180">
        <v>0.54</v>
      </c>
      <c r="H180">
        <v>0.5</v>
      </c>
      <c r="J180" s="172">
        <f t="shared" si="7"/>
        <v>0.5740000000000001</v>
      </c>
    </row>
    <row r="181" spans="2:10" ht="12">
      <c r="B181" t="s">
        <v>944</v>
      </c>
      <c r="C181" t="s">
        <v>9</v>
      </c>
      <c r="D181">
        <v>2.81</v>
      </c>
      <c r="E181">
        <v>2.85</v>
      </c>
      <c r="F181">
        <v>2.37</v>
      </c>
      <c r="G181">
        <v>2.49</v>
      </c>
      <c r="H181">
        <v>2.29</v>
      </c>
      <c r="J181" s="172">
        <f t="shared" si="7"/>
        <v>2.5620000000000003</v>
      </c>
    </row>
    <row r="182" spans="2:10" ht="12">
      <c r="B182" t="s">
        <v>944</v>
      </c>
      <c r="C182" t="s">
        <v>10</v>
      </c>
      <c r="D182">
        <v>2.81</v>
      </c>
      <c r="E182">
        <v>2.85</v>
      </c>
      <c r="F182">
        <v>2.37</v>
      </c>
      <c r="G182">
        <v>2.49</v>
      </c>
      <c r="H182">
        <v>2.29</v>
      </c>
      <c r="J182" s="172">
        <f t="shared" si="7"/>
        <v>2.5620000000000003</v>
      </c>
    </row>
    <row r="183" spans="2:10" ht="12">
      <c r="B183" t="s">
        <v>944</v>
      </c>
      <c r="C183" t="s">
        <v>11</v>
      </c>
      <c r="D183">
        <v>1.43</v>
      </c>
      <c r="E183">
        <v>1.5</v>
      </c>
      <c r="F183">
        <v>1.64</v>
      </c>
      <c r="G183">
        <v>1.65</v>
      </c>
      <c r="H183">
        <v>1.64</v>
      </c>
      <c r="J183" s="172">
        <f t="shared" si="7"/>
        <v>1.5719999999999996</v>
      </c>
    </row>
    <row r="184" spans="2:10" ht="12">
      <c r="B184" t="s">
        <v>944</v>
      </c>
      <c r="C184" t="s">
        <v>12</v>
      </c>
      <c r="D184">
        <v>1.43</v>
      </c>
      <c r="E184">
        <v>1.5</v>
      </c>
      <c r="F184">
        <v>1.64</v>
      </c>
      <c r="G184">
        <v>1.65</v>
      </c>
      <c r="H184">
        <v>1.64</v>
      </c>
      <c r="J184" s="172">
        <f t="shared" si="7"/>
        <v>1.5719999999999996</v>
      </c>
    </row>
    <row r="185" spans="2:10" ht="12">
      <c r="B185" t="s">
        <v>944</v>
      </c>
      <c r="C185" t="s">
        <v>932</v>
      </c>
      <c r="D185">
        <v>5.7</v>
      </c>
      <c r="E185">
        <v>5.98</v>
      </c>
      <c r="F185">
        <v>6.08</v>
      </c>
      <c r="G185">
        <v>6.12</v>
      </c>
      <c r="H185">
        <v>6.11</v>
      </c>
      <c r="J185" s="172">
        <f t="shared" si="7"/>
        <v>5.997999999999999</v>
      </c>
    </row>
    <row r="186" spans="2:10" ht="12">
      <c r="B186" t="s">
        <v>944</v>
      </c>
      <c r="C186" t="s">
        <v>933</v>
      </c>
      <c r="D186">
        <v>5.7</v>
      </c>
      <c r="E186">
        <v>5.98</v>
      </c>
      <c r="F186">
        <v>6.08</v>
      </c>
      <c r="G186">
        <v>6.12</v>
      </c>
      <c r="H186">
        <v>6.11</v>
      </c>
      <c r="J186" s="172">
        <f t="shared" si="7"/>
        <v>5.997999999999999</v>
      </c>
    </row>
    <row r="187" spans="2:10" ht="12">
      <c r="B187" t="s">
        <v>944</v>
      </c>
      <c r="C187" t="s">
        <v>13</v>
      </c>
      <c r="D187">
        <v>0.08</v>
      </c>
      <c r="E187">
        <v>0.06</v>
      </c>
      <c r="F187">
        <v>0.05</v>
      </c>
      <c r="G187">
        <v>0.08</v>
      </c>
      <c r="H187">
        <v>0.04</v>
      </c>
      <c r="J187" s="172">
        <f t="shared" si="7"/>
        <v>0.062</v>
      </c>
    </row>
    <row r="188" spans="2:10" ht="12">
      <c r="B188" t="s">
        <v>944</v>
      </c>
      <c r="C188" t="s">
        <v>14</v>
      </c>
      <c r="D188">
        <v>0.08</v>
      </c>
      <c r="E188">
        <v>0.06</v>
      </c>
      <c r="F188">
        <v>0.05</v>
      </c>
      <c r="G188">
        <v>0.08</v>
      </c>
      <c r="H188">
        <v>0.04</v>
      </c>
      <c r="J188" s="172">
        <f t="shared" si="7"/>
        <v>0.062</v>
      </c>
    </row>
    <row r="189" spans="2:10" ht="12">
      <c r="B189" t="s">
        <v>944</v>
      </c>
      <c r="C189" t="s">
        <v>15</v>
      </c>
      <c r="D189">
        <v>10.02</v>
      </c>
      <c r="E189">
        <v>10.39</v>
      </c>
      <c r="F189">
        <v>10.14</v>
      </c>
      <c r="G189">
        <v>10.34</v>
      </c>
      <c r="H189">
        <v>10.09</v>
      </c>
      <c r="J189" s="172">
        <f t="shared" si="7"/>
        <v>10.196000000000002</v>
      </c>
    </row>
    <row r="190" spans="2:10" ht="12">
      <c r="B190" t="s">
        <v>944</v>
      </c>
      <c r="C190" t="s">
        <v>16</v>
      </c>
      <c r="D190">
        <v>10.02</v>
      </c>
      <c r="E190">
        <v>10.39</v>
      </c>
      <c r="F190">
        <v>10.14</v>
      </c>
      <c r="G190">
        <v>10.34</v>
      </c>
      <c r="H190">
        <v>10.09</v>
      </c>
      <c r="J190" s="172">
        <f t="shared" si="7"/>
        <v>10.196000000000002</v>
      </c>
    </row>
    <row r="191" spans="2:10" ht="12">
      <c r="B191" t="s">
        <v>944</v>
      </c>
      <c r="C191" t="s">
        <v>17</v>
      </c>
      <c r="D191">
        <v>0.86</v>
      </c>
      <c r="E191">
        <v>0.82</v>
      </c>
      <c r="F191">
        <v>0.69</v>
      </c>
      <c r="G191">
        <v>0.75</v>
      </c>
      <c r="H191">
        <v>0.62</v>
      </c>
      <c r="J191" s="172">
        <f t="shared" si="7"/>
        <v>0.748</v>
      </c>
    </row>
    <row r="192" spans="2:10" ht="12">
      <c r="B192" t="s">
        <v>944</v>
      </c>
      <c r="C192" t="s">
        <v>18</v>
      </c>
      <c r="D192">
        <v>0.86</v>
      </c>
      <c r="E192">
        <v>0.82</v>
      </c>
      <c r="F192">
        <v>0.69</v>
      </c>
      <c r="G192">
        <v>0.75</v>
      </c>
      <c r="H192">
        <v>0.62</v>
      </c>
      <c r="J192" s="172">
        <f t="shared" si="7"/>
        <v>0.748</v>
      </c>
    </row>
    <row r="193" spans="2:10" ht="12">
      <c r="B193" t="s">
        <v>944</v>
      </c>
      <c r="C193" t="s">
        <v>19</v>
      </c>
      <c r="D193">
        <v>0.37</v>
      </c>
      <c r="E193">
        <v>0.4</v>
      </c>
      <c r="F193">
        <v>0.4</v>
      </c>
      <c r="G193">
        <v>0.47</v>
      </c>
      <c r="H193">
        <v>0.42</v>
      </c>
      <c r="J193" s="172">
        <f t="shared" si="7"/>
        <v>0.41200000000000003</v>
      </c>
    </row>
    <row r="194" spans="2:10" ht="12">
      <c r="B194" t="s">
        <v>944</v>
      </c>
      <c r="C194" t="s">
        <v>20</v>
      </c>
      <c r="D194">
        <v>0.37</v>
      </c>
      <c r="E194">
        <v>0.4</v>
      </c>
      <c r="F194">
        <v>0.4</v>
      </c>
      <c r="G194">
        <v>0.47</v>
      </c>
      <c r="H194">
        <v>0.42</v>
      </c>
      <c r="J194" s="172">
        <f t="shared" si="7"/>
        <v>0.41200000000000003</v>
      </c>
    </row>
    <row r="195" spans="2:10" ht="12">
      <c r="B195" t="s">
        <v>944</v>
      </c>
      <c r="C195" t="s">
        <v>21</v>
      </c>
      <c r="D195">
        <v>1.28</v>
      </c>
      <c r="E195">
        <v>1.23</v>
      </c>
      <c r="F195">
        <v>1.14</v>
      </c>
      <c r="G195">
        <v>1.18</v>
      </c>
      <c r="H195">
        <v>1</v>
      </c>
      <c r="J195" s="172">
        <f t="shared" si="7"/>
        <v>1.166</v>
      </c>
    </row>
    <row r="196" spans="2:10" ht="12">
      <c r="B196" t="s">
        <v>944</v>
      </c>
      <c r="C196" t="s">
        <v>22</v>
      </c>
      <c r="D196">
        <v>1.28</v>
      </c>
      <c r="E196">
        <v>1.23</v>
      </c>
      <c r="F196">
        <v>1.14</v>
      </c>
      <c r="G196">
        <v>1.18</v>
      </c>
      <c r="H196">
        <v>1</v>
      </c>
      <c r="J196" s="172">
        <f t="shared" si="7"/>
        <v>1.166</v>
      </c>
    </row>
    <row r="197" spans="2:10" ht="12">
      <c r="B197" t="s">
        <v>944</v>
      </c>
      <c r="C197" t="s">
        <v>23</v>
      </c>
      <c r="D197">
        <v>0.81</v>
      </c>
      <c r="E197">
        <v>0.77</v>
      </c>
      <c r="F197">
        <v>0.71</v>
      </c>
      <c r="G197">
        <v>0.7</v>
      </c>
      <c r="H197">
        <v>0.69</v>
      </c>
      <c r="J197" s="172">
        <f aca="true" t="shared" si="8" ref="J197:J211">AVERAGE(D197:H197)</f>
        <v>0.736</v>
      </c>
    </row>
    <row r="198" spans="2:10" ht="12">
      <c r="B198" t="s">
        <v>944</v>
      </c>
      <c r="C198" t="s">
        <v>24</v>
      </c>
      <c r="D198">
        <v>0.82</v>
      </c>
      <c r="E198">
        <v>0.78</v>
      </c>
      <c r="F198">
        <v>0.73</v>
      </c>
      <c r="G198">
        <v>0.71</v>
      </c>
      <c r="H198">
        <v>0.7</v>
      </c>
      <c r="J198" s="172">
        <f t="shared" si="8"/>
        <v>0.748</v>
      </c>
    </row>
    <row r="199" spans="2:10" ht="12">
      <c r="B199" t="s">
        <v>944</v>
      </c>
      <c r="C199" t="s">
        <v>25</v>
      </c>
      <c r="D199">
        <v>2.12</v>
      </c>
      <c r="E199">
        <v>2.11</v>
      </c>
      <c r="F199">
        <v>2.2</v>
      </c>
      <c r="G199">
        <v>2.12</v>
      </c>
      <c r="H199">
        <v>2.15</v>
      </c>
      <c r="J199" s="172">
        <f t="shared" si="8"/>
        <v>2.14</v>
      </c>
    </row>
    <row r="200" spans="2:10" ht="12">
      <c r="B200" t="s">
        <v>944</v>
      </c>
      <c r="C200" t="s">
        <v>26</v>
      </c>
      <c r="D200">
        <v>2.12</v>
      </c>
      <c r="E200">
        <v>2.11</v>
      </c>
      <c r="F200">
        <v>2.2</v>
      </c>
      <c r="G200">
        <v>2.12</v>
      </c>
      <c r="H200">
        <v>2.15</v>
      </c>
      <c r="J200" s="172">
        <f t="shared" si="8"/>
        <v>2.14</v>
      </c>
    </row>
    <row r="201" spans="2:10" ht="12">
      <c r="B201" t="s">
        <v>944</v>
      </c>
      <c r="C201" t="s">
        <v>27</v>
      </c>
      <c r="D201">
        <v>0.26</v>
      </c>
      <c r="E201">
        <v>0.25</v>
      </c>
      <c r="F201">
        <v>0.23</v>
      </c>
      <c r="G201">
        <v>0.22</v>
      </c>
      <c r="H201">
        <v>0.21</v>
      </c>
      <c r="J201" s="172">
        <f t="shared" si="8"/>
        <v>0.23399999999999999</v>
      </c>
    </row>
    <row r="202" spans="2:10" ht="12">
      <c r="B202" t="s">
        <v>944</v>
      </c>
      <c r="C202" t="s">
        <v>28</v>
      </c>
      <c r="D202">
        <v>0.29</v>
      </c>
      <c r="E202">
        <v>0.28</v>
      </c>
      <c r="F202">
        <v>0.26</v>
      </c>
      <c r="G202">
        <v>0.24</v>
      </c>
      <c r="H202">
        <v>0.24</v>
      </c>
      <c r="J202" s="172">
        <f t="shared" si="8"/>
        <v>0.262</v>
      </c>
    </row>
    <row r="203" spans="2:10" ht="12">
      <c r="B203" t="s">
        <v>944</v>
      </c>
      <c r="C203" t="s">
        <v>29</v>
      </c>
      <c r="D203">
        <v>2.84</v>
      </c>
      <c r="E203">
        <v>2.97</v>
      </c>
      <c r="F203">
        <v>3.28</v>
      </c>
      <c r="G203">
        <v>3.31</v>
      </c>
      <c r="H203">
        <v>3.36</v>
      </c>
      <c r="J203" s="172">
        <f t="shared" si="8"/>
        <v>3.152</v>
      </c>
    </row>
    <row r="204" spans="2:10" ht="12">
      <c r="B204" t="s">
        <v>944</v>
      </c>
      <c r="C204" t="s">
        <v>30</v>
      </c>
      <c r="D204">
        <v>2.84</v>
      </c>
      <c r="E204">
        <v>2.97</v>
      </c>
      <c r="F204">
        <v>3.28</v>
      </c>
      <c r="G204">
        <v>3.31</v>
      </c>
      <c r="H204">
        <v>3.36</v>
      </c>
      <c r="J204" s="172">
        <f t="shared" si="8"/>
        <v>3.152</v>
      </c>
    </row>
    <row r="205" spans="2:10" ht="12">
      <c r="B205" t="s">
        <v>944</v>
      </c>
      <c r="C205" t="s">
        <v>31</v>
      </c>
      <c r="D205">
        <v>0.68</v>
      </c>
      <c r="E205">
        <v>0.69</v>
      </c>
      <c r="F205">
        <v>0.65</v>
      </c>
      <c r="G205">
        <v>0.69</v>
      </c>
      <c r="H205">
        <v>0.63</v>
      </c>
      <c r="J205" s="172">
        <f t="shared" si="8"/>
        <v>0.6679999999999999</v>
      </c>
    </row>
    <row r="206" spans="2:10" ht="12">
      <c r="B206" t="s">
        <v>944</v>
      </c>
      <c r="C206" t="s">
        <v>32</v>
      </c>
      <c r="D206">
        <v>1.17</v>
      </c>
      <c r="E206">
        <v>1.17</v>
      </c>
      <c r="F206">
        <v>1.11</v>
      </c>
      <c r="G206">
        <v>1.19</v>
      </c>
      <c r="H206">
        <v>1.07</v>
      </c>
      <c r="J206" s="172">
        <f t="shared" si="8"/>
        <v>1.1420000000000001</v>
      </c>
    </row>
    <row r="207" spans="2:10" ht="12">
      <c r="B207" t="s">
        <v>944</v>
      </c>
      <c r="C207" t="s">
        <v>33</v>
      </c>
      <c r="D207">
        <v>0.62</v>
      </c>
      <c r="E207">
        <v>0.61</v>
      </c>
      <c r="F207">
        <v>0.67</v>
      </c>
      <c r="G207">
        <v>0.65</v>
      </c>
      <c r="H207">
        <v>0.64</v>
      </c>
      <c r="J207" s="172">
        <f t="shared" si="8"/>
        <v>0.638</v>
      </c>
    </row>
    <row r="208" spans="2:10" ht="12">
      <c r="B208" t="s">
        <v>944</v>
      </c>
      <c r="C208" t="s">
        <v>34</v>
      </c>
      <c r="D208">
        <v>1.06</v>
      </c>
      <c r="E208">
        <v>1.04</v>
      </c>
      <c r="F208">
        <v>1.14</v>
      </c>
      <c r="G208">
        <v>1.1</v>
      </c>
      <c r="H208">
        <v>1.09</v>
      </c>
      <c r="J208" s="172">
        <f t="shared" si="8"/>
        <v>1.0859999999999999</v>
      </c>
    </row>
    <row r="209" spans="2:10" ht="12">
      <c r="B209" t="s">
        <v>944</v>
      </c>
      <c r="C209" t="s">
        <v>35</v>
      </c>
      <c r="D209">
        <v>0.6</v>
      </c>
      <c r="E209">
        <v>0.59</v>
      </c>
      <c r="F209">
        <v>0.65</v>
      </c>
      <c r="G209">
        <v>0.62</v>
      </c>
      <c r="H209">
        <v>0.62</v>
      </c>
      <c r="J209" s="172">
        <f t="shared" si="8"/>
        <v>0.616</v>
      </c>
    </row>
    <row r="210" spans="2:10" ht="12">
      <c r="B210" t="s">
        <v>944</v>
      </c>
      <c r="C210" t="s">
        <v>36</v>
      </c>
      <c r="D210">
        <v>0.81</v>
      </c>
      <c r="E210">
        <v>0.83</v>
      </c>
      <c r="F210">
        <v>0.74</v>
      </c>
      <c r="G210">
        <v>0.77</v>
      </c>
      <c r="H210">
        <v>0.66</v>
      </c>
      <c r="J210" s="172">
        <f t="shared" si="8"/>
        <v>0.762</v>
      </c>
    </row>
    <row r="211" spans="2:10" ht="12">
      <c r="B211" t="s">
        <v>944</v>
      </c>
      <c r="C211" t="s">
        <v>37</v>
      </c>
      <c r="D211">
        <v>0.81</v>
      </c>
      <c r="E211">
        <v>0.83</v>
      </c>
      <c r="F211">
        <v>0.74</v>
      </c>
      <c r="G211">
        <v>0.77</v>
      </c>
      <c r="H211">
        <v>0.66</v>
      </c>
      <c r="J211" s="172">
        <f t="shared" si="8"/>
        <v>0.762</v>
      </c>
    </row>
    <row r="212" spans="2:10" ht="12">
      <c r="B212" s="170" t="s">
        <v>944</v>
      </c>
      <c r="C212" s="170" t="s">
        <v>38</v>
      </c>
      <c r="D212" s="170" t="s">
        <v>760</v>
      </c>
      <c r="E212" s="170" t="s">
        <v>760</v>
      </c>
      <c r="F212" s="170" t="s">
        <v>760</v>
      </c>
      <c r="G212" s="170" t="s">
        <v>760</v>
      </c>
      <c r="H212" s="170" t="s">
        <v>760</v>
      </c>
      <c r="I212" s="170"/>
      <c r="J212" s="212"/>
    </row>
    <row r="213" spans="2:10" ht="12">
      <c r="B213" s="170" t="s">
        <v>944</v>
      </c>
      <c r="C213" s="170" t="s">
        <v>39</v>
      </c>
      <c r="D213" s="170" t="s">
        <v>760</v>
      </c>
      <c r="E213" s="170" t="s">
        <v>760</v>
      </c>
      <c r="F213" s="170" t="s">
        <v>760</v>
      </c>
      <c r="G213" s="170" t="s">
        <v>760</v>
      </c>
      <c r="H213" s="170" t="s">
        <v>760</v>
      </c>
      <c r="I213" s="170"/>
      <c r="J213" s="212"/>
    </row>
    <row r="214" spans="2:10" ht="12">
      <c r="B214" t="s">
        <v>944</v>
      </c>
      <c r="C214" t="s">
        <v>934</v>
      </c>
      <c r="D214">
        <v>0.32</v>
      </c>
      <c r="E214">
        <v>0.35</v>
      </c>
      <c r="F214">
        <v>0.34</v>
      </c>
      <c r="G214">
        <v>0.38</v>
      </c>
      <c r="H214">
        <v>0.37</v>
      </c>
      <c r="J214" s="172">
        <f aca="true" t="shared" si="9" ref="J214:J245">AVERAGE(D214:H214)</f>
        <v>0.35200000000000004</v>
      </c>
    </row>
    <row r="215" spans="2:10" ht="12">
      <c r="B215" t="s">
        <v>944</v>
      </c>
      <c r="C215" t="s">
        <v>935</v>
      </c>
      <c r="D215">
        <v>0.34</v>
      </c>
      <c r="E215">
        <v>0.37</v>
      </c>
      <c r="F215">
        <v>0.36</v>
      </c>
      <c r="G215">
        <v>0.4</v>
      </c>
      <c r="H215">
        <v>0.39</v>
      </c>
      <c r="J215" s="172">
        <f t="shared" si="9"/>
        <v>0.372</v>
      </c>
    </row>
    <row r="216" spans="2:10" ht="12">
      <c r="B216" t="s">
        <v>944</v>
      </c>
      <c r="C216" t="s">
        <v>902</v>
      </c>
      <c r="D216">
        <v>3.48</v>
      </c>
      <c r="E216">
        <v>3.82</v>
      </c>
      <c r="F216">
        <v>3.83</v>
      </c>
      <c r="G216">
        <v>3.7</v>
      </c>
      <c r="H216">
        <v>3.12</v>
      </c>
      <c r="J216" s="172">
        <f t="shared" si="9"/>
        <v>3.59</v>
      </c>
    </row>
    <row r="217" spans="2:10" ht="12">
      <c r="B217" t="s">
        <v>944</v>
      </c>
      <c r="C217" t="s">
        <v>40</v>
      </c>
      <c r="D217">
        <v>3.48</v>
      </c>
      <c r="E217">
        <v>3.82</v>
      </c>
      <c r="F217">
        <v>3.83</v>
      </c>
      <c r="G217">
        <v>3.7</v>
      </c>
      <c r="H217">
        <v>3.12</v>
      </c>
      <c r="J217" s="172">
        <f t="shared" si="9"/>
        <v>3.59</v>
      </c>
    </row>
    <row r="218" spans="2:10" ht="12">
      <c r="B218" t="s">
        <v>944</v>
      </c>
      <c r="C218" t="s">
        <v>41</v>
      </c>
      <c r="D218">
        <v>0.06</v>
      </c>
      <c r="E218">
        <v>0.08</v>
      </c>
      <c r="F218">
        <v>0.04</v>
      </c>
      <c r="G218">
        <v>0.05</v>
      </c>
      <c r="H218">
        <v>0.07</v>
      </c>
      <c r="J218" s="172">
        <f t="shared" si="9"/>
        <v>0.06000000000000001</v>
      </c>
    </row>
    <row r="219" spans="2:10" ht="12">
      <c r="B219" t="s">
        <v>944</v>
      </c>
      <c r="C219" t="s">
        <v>903</v>
      </c>
      <c r="D219">
        <v>0.05</v>
      </c>
      <c r="E219">
        <v>0.06</v>
      </c>
      <c r="F219">
        <v>0.03</v>
      </c>
      <c r="G219">
        <v>0.04</v>
      </c>
      <c r="H219">
        <v>0.05</v>
      </c>
      <c r="J219" s="172">
        <f t="shared" si="9"/>
        <v>0.046000000000000006</v>
      </c>
    </row>
    <row r="220" spans="2:10" ht="12">
      <c r="B220" t="s">
        <v>944</v>
      </c>
      <c r="C220" t="s">
        <v>42</v>
      </c>
      <c r="D220">
        <v>0.66</v>
      </c>
      <c r="E220">
        <v>0.72</v>
      </c>
      <c r="F220">
        <v>0.74</v>
      </c>
      <c r="G220">
        <v>0.74</v>
      </c>
      <c r="H220">
        <v>0.7</v>
      </c>
      <c r="J220" s="172">
        <f t="shared" si="9"/>
        <v>0.7120000000000001</v>
      </c>
    </row>
    <row r="221" spans="2:10" ht="12">
      <c r="B221" t="s">
        <v>944</v>
      </c>
      <c r="C221" t="s">
        <v>904</v>
      </c>
      <c r="D221">
        <v>0.59</v>
      </c>
      <c r="E221">
        <v>0.64</v>
      </c>
      <c r="F221">
        <v>0.66</v>
      </c>
      <c r="G221">
        <v>0.66</v>
      </c>
      <c r="H221">
        <v>0.63</v>
      </c>
      <c r="J221" s="172">
        <f t="shared" si="9"/>
        <v>0.636</v>
      </c>
    </row>
    <row r="222" spans="2:10" ht="12">
      <c r="B222" t="s">
        <v>944</v>
      </c>
      <c r="C222" t="s">
        <v>43</v>
      </c>
      <c r="D222">
        <v>0.62</v>
      </c>
      <c r="E222">
        <v>0.65</v>
      </c>
      <c r="F222">
        <v>0.6</v>
      </c>
      <c r="G222">
        <v>0.61</v>
      </c>
      <c r="H222">
        <v>0.63</v>
      </c>
      <c r="J222" s="172">
        <f t="shared" si="9"/>
        <v>0.622</v>
      </c>
    </row>
    <row r="223" spans="2:10" ht="12">
      <c r="B223" t="s">
        <v>944</v>
      </c>
      <c r="C223" t="s">
        <v>44</v>
      </c>
      <c r="D223">
        <v>0.62</v>
      </c>
      <c r="E223">
        <v>0.65</v>
      </c>
      <c r="F223">
        <v>0.6</v>
      </c>
      <c r="G223">
        <v>0.61</v>
      </c>
      <c r="H223">
        <v>0.63</v>
      </c>
      <c r="J223" s="172">
        <f t="shared" si="9"/>
        <v>0.622</v>
      </c>
    </row>
    <row r="224" spans="2:10" ht="12">
      <c r="B224" t="s">
        <v>944</v>
      </c>
      <c r="C224" t="s">
        <v>45</v>
      </c>
      <c r="D224">
        <v>2.89</v>
      </c>
      <c r="E224">
        <v>3.33</v>
      </c>
      <c r="F224">
        <v>2.73</v>
      </c>
      <c r="G224">
        <v>2.73</v>
      </c>
      <c r="H224">
        <v>2.59</v>
      </c>
      <c r="J224" s="172">
        <f t="shared" si="9"/>
        <v>2.854</v>
      </c>
    </row>
    <row r="225" spans="2:10" ht="12">
      <c r="B225" t="s">
        <v>944</v>
      </c>
      <c r="C225" t="s">
        <v>46</v>
      </c>
      <c r="D225">
        <v>2.69</v>
      </c>
      <c r="E225">
        <v>3.1</v>
      </c>
      <c r="F225">
        <v>2.54</v>
      </c>
      <c r="G225">
        <v>2.54</v>
      </c>
      <c r="H225">
        <v>2.41</v>
      </c>
      <c r="J225" s="172">
        <f t="shared" si="9"/>
        <v>2.656</v>
      </c>
    </row>
    <row r="226" spans="2:10" ht="12">
      <c r="B226" t="s">
        <v>944</v>
      </c>
      <c r="C226" t="s">
        <v>47</v>
      </c>
      <c r="D226">
        <v>1.37</v>
      </c>
      <c r="E226">
        <v>1.29</v>
      </c>
      <c r="F226">
        <v>1.19</v>
      </c>
      <c r="G226">
        <v>1.13</v>
      </c>
      <c r="H226">
        <v>1.11</v>
      </c>
      <c r="J226" s="172">
        <f t="shared" si="9"/>
        <v>1.2180000000000002</v>
      </c>
    </row>
    <row r="227" spans="2:10" ht="12">
      <c r="B227" t="s">
        <v>944</v>
      </c>
      <c r="C227" t="s">
        <v>48</v>
      </c>
      <c r="D227">
        <v>7.93</v>
      </c>
      <c r="E227">
        <v>7.51</v>
      </c>
      <c r="F227">
        <v>6.93</v>
      </c>
      <c r="G227">
        <v>6.54</v>
      </c>
      <c r="H227">
        <v>6.44</v>
      </c>
      <c r="J227" s="172">
        <f t="shared" si="9"/>
        <v>7.0699999999999985</v>
      </c>
    </row>
    <row r="228" spans="2:10" ht="12">
      <c r="B228" t="s">
        <v>944</v>
      </c>
      <c r="C228" t="s">
        <v>49</v>
      </c>
      <c r="D228">
        <v>0.85</v>
      </c>
      <c r="E228">
        <v>0.84</v>
      </c>
      <c r="F228">
        <v>0.89</v>
      </c>
      <c r="G228">
        <v>1.06</v>
      </c>
      <c r="H228">
        <v>1.15</v>
      </c>
      <c r="J228" s="172">
        <f t="shared" si="9"/>
        <v>0.958</v>
      </c>
    </row>
    <row r="229" spans="2:10" ht="12">
      <c r="B229" t="s">
        <v>944</v>
      </c>
      <c r="C229" t="s">
        <v>50</v>
      </c>
      <c r="D229">
        <v>1.09</v>
      </c>
      <c r="E229">
        <v>1.07</v>
      </c>
      <c r="F229">
        <v>1.13</v>
      </c>
      <c r="G229">
        <v>1.35</v>
      </c>
      <c r="H229">
        <v>1.48</v>
      </c>
      <c r="J229" s="172">
        <f t="shared" si="9"/>
        <v>1.2240000000000002</v>
      </c>
    </row>
    <row r="230" spans="2:10" ht="12">
      <c r="B230" t="s">
        <v>944</v>
      </c>
      <c r="C230" t="s">
        <v>51</v>
      </c>
      <c r="D230">
        <v>9.27</v>
      </c>
      <c r="E230">
        <v>9.29</v>
      </c>
      <c r="F230">
        <v>9.02</v>
      </c>
      <c r="G230">
        <v>9</v>
      </c>
      <c r="H230">
        <v>8.31</v>
      </c>
      <c r="J230" s="172">
        <f t="shared" si="9"/>
        <v>8.978</v>
      </c>
    </row>
    <row r="231" spans="2:10" ht="12">
      <c r="B231" t="s">
        <v>944</v>
      </c>
      <c r="C231" t="s">
        <v>52</v>
      </c>
      <c r="D231">
        <v>9.27</v>
      </c>
      <c r="E231">
        <v>9.29</v>
      </c>
      <c r="F231">
        <v>9.02</v>
      </c>
      <c r="G231">
        <v>9</v>
      </c>
      <c r="H231">
        <v>8.31</v>
      </c>
      <c r="J231" s="172">
        <f t="shared" si="9"/>
        <v>8.978</v>
      </c>
    </row>
    <row r="232" spans="2:10" ht="12">
      <c r="B232" t="s">
        <v>944</v>
      </c>
      <c r="C232" t="s">
        <v>53</v>
      </c>
      <c r="D232">
        <v>11.71</v>
      </c>
      <c r="E232">
        <v>11.36</v>
      </c>
      <c r="F232">
        <v>11.23</v>
      </c>
      <c r="G232">
        <v>11.14</v>
      </c>
      <c r="H232">
        <v>10.65</v>
      </c>
      <c r="J232" s="172">
        <f t="shared" si="9"/>
        <v>11.218</v>
      </c>
    </row>
    <row r="233" spans="2:10" ht="12">
      <c r="B233" t="s">
        <v>944</v>
      </c>
      <c r="C233" t="s">
        <v>54</v>
      </c>
      <c r="D233">
        <v>21.55</v>
      </c>
      <c r="E233">
        <v>20.91</v>
      </c>
      <c r="F233">
        <v>20.66</v>
      </c>
      <c r="G233">
        <v>20.49</v>
      </c>
      <c r="H233">
        <v>19.6</v>
      </c>
      <c r="J233" s="172">
        <f t="shared" si="9"/>
        <v>20.642000000000003</v>
      </c>
    </row>
    <row r="234" spans="2:10" ht="12">
      <c r="B234" t="s">
        <v>944</v>
      </c>
      <c r="C234" t="s">
        <v>55</v>
      </c>
      <c r="D234">
        <v>11.3</v>
      </c>
      <c r="E234">
        <v>10.97</v>
      </c>
      <c r="F234">
        <v>10.84</v>
      </c>
      <c r="G234">
        <v>10.75</v>
      </c>
      <c r="H234">
        <v>10.28</v>
      </c>
      <c r="J234" s="172">
        <f t="shared" si="9"/>
        <v>10.828</v>
      </c>
    </row>
    <row r="235" spans="2:10" ht="12">
      <c r="B235" t="s">
        <v>944</v>
      </c>
      <c r="C235" t="s">
        <v>56</v>
      </c>
      <c r="D235">
        <v>1.2</v>
      </c>
      <c r="E235">
        <v>1.31</v>
      </c>
      <c r="F235">
        <v>1.4</v>
      </c>
      <c r="G235">
        <v>1.43</v>
      </c>
      <c r="H235">
        <v>1.52</v>
      </c>
      <c r="J235" s="172">
        <f t="shared" si="9"/>
        <v>1.3719999999999999</v>
      </c>
    </row>
    <row r="236" spans="2:10" ht="12">
      <c r="B236" t="s">
        <v>944</v>
      </c>
      <c r="C236" t="s">
        <v>57</v>
      </c>
      <c r="D236">
        <v>1.2</v>
      </c>
      <c r="E236">
        <v>1.31</v>
      </c>
      <c r="F236">
        <v>1.4</v>
      </c>
      <c r="G236">
        <v>1.43</v>
      </c>
      <c r="H236">
        <v>1.52</v>
      </c>
      <c r="J236" s="172">
        <f t="shared" si="9"/>
        <v>1.3719999999999999</v>
      </c>
    </row>
    <row r="237" spans="2:10" ht="12">
      <c r="B237" t="s">
        <v>944</v>
      </c>
      <c r="C237" t="s">
        <v>58</v>
      </c>
      <c r="D237">
        <v>0.68</v>
      </c>
      <c r="E237">
        <v>0.74</v>
      </c>
      <c r="F237">
        <v>0.63</v>
      </c>
      <c r="G237">
        <v>1.04</v>
      </c>
      <c r="H237">
        <v>1.11</v>
      </c>
      <c r="J237" s="172">
        <f t="shared" si="9"/>
        <v>0.8400000000000001</v>
      </c>
    </row>
    <row r="238" spans="2:10" ht="12">
      <c r="B238" t="s">
        <v>944</v>
      </c>
      <c r="C238" t="s">
        <v>59</v>
      </c>
      <c r="D238">
        <v>2.05</v>
      </c>
      <c r="E238">
        <v>2.2</v>
      </c>
      <c r="F238">
        <v>1.9</v>
      </c>
      <c r="G238">
        <v>3.12</v>
      </c>
      <c r="H238">
        <v>3.32</v>
      </c>
      <c r="J238" s="172">
        <f t="shared" si="9"/>
        <v>2.518</v>
      </c>
    </row>
    <row r="239" spans="2:10" ht="12">
      <c r="B239" t="s">
        <v>944</v>
      </c>
      <c r="C239" t="s">
        <v>60</v>
      </c>
      <c r="D239">
        <v>0.66</v>
      </c>
      <c r="E239">
        <v>0.71</v>
      </c>
      <c r="F239">
        <v>0.61</v>
      </c>
      <c r="G239">
        <v>1.01</v>
      </c>
      <c r="H239">
        <v>1.07</v>
      </c>
      <c r="J239" s="172">
        <f t="shared" si="9"/>
        <v>0.812</v>
      </c>
    </row>
    <row r="240" spans="2:10" ht="12">
      <c r="B240" t="s">
        <v>944</v>
      </c>
      <c r="C240" t="s">
        <v>61</v>
      </c>
      <c r="D240">
        <v>1.3</v>
      </c>
      <c r="E240">
        <v>1.28</v>
      </c>
      <c r="F240">
        <v>1.23</v>
      </c>
      <c r="G240">
        <v>1.19</v>
      </c>
      <c r="H240">
        <v>1.12</v>
      </c>
      <c r="J240" s="172">
        <f t="shared" si="9"/>
        <v>1.224</v>
      </c>
    </row>
    <row r="241" spans="2:10" ht="12">
      <c r="B241" t="s">
        <v>944</v>
      </c>
      <c r="C241" t="s">
        <v>62</v>
      </c>
      <c r="D241">
        <v>1.3</v>
      </c>
      <c r="E241">
        <v>1.28</v>
      </c>
      <c r="F241">
        <v>1.23</v>
      </c>
      <c r="G241">
        <v>1.19</v>
      </c>
      <c r="H241">
        <v>1.12</v>
      </c>
      <c r="J241" s="172">
        <f t="shared" si="9"/>
        <v>1.224</v>
      </c>
    </row>
    <row r="242" spans="2:10" ht="12">
      <c r="B242" t="s">
        <v>944</v>
      </c>
      <c r="C242" t="s">
        <v>63</v>
      </c>
      <c r="D242">
        <v>0.39</v>
      </c>
      <c r="E242">
        <v>0.4</v>
      </c>
      <c r="F242">
        <v>0.36</v>
      </c>
      <c r="G242">
        <v>0.3</v>
      </c>
      <c r="H242">
        <v>0.24</v>
      </c>
      <c r="J242" s="172">
        <f t="shared" si="9"/>
        <v>0.33799999999999997</v>
      </c>
    </row>
    <row r="243" spans="2:10" ht="12">
      <c r="B243" t="s">
        <v>944</v>
      </c>
      <c r="C243" t="s">
        <v>64</v>
      </c>
      <c r="D243">
        <v>0.8</v>
      </c>
      <c r="E243">
        <v>0.83</v>
      </c>
      <c r="F243">
        <v>0.75</v>
      </c>
      <c r="G243">
        <v>0.63</v>
      </c>
      <c r="H243">
        <v>0.5</v>
      </c>
      <c r="J243" s="172">
        <f t="shared" si="9"/>
        <v>0.702</v>
      </c>
    </row>
    <row r="244" spans="2:10" ht="12">
      <c r="B244" t="s">
        <v>944</v>
      </c>
      <c r="C244" t="s">
        <v>65</v>
      </c>
      <c r="D244">
        <v>0.37</v>
      </c>
      <c r="E244">
        <v>0.39</v>
      </c>
      <c r="F244">
        <v>0.35</v>
      </c>
      <c r="G244">
        <v>0.29</v>
      </c>
      <c r="H244">
        <v>0.23</v>
      </c>
      <c r="J244" s="172">
        <f t="shared" si="9"/>
        <v>0.32599999999999996</v>
      </c>
    </row>
    <row r="245" spans="2:10" ht="12">
      <c r="B245" t="s">
        <v>944</v>
      </c>
      <c r="C245" t="s">
        <v>66</v>
      </c>
      <c r="D245">
        <v>0.66</v>
      </c>
      <c r="E245">
        <v>0.9</v>
      </c>
      <c r="F245">
        <v>1.09</v>
      </c>
      <c r="G245">
        <v>1.34</v>
      </c>
      <c r="H245">
        <v>1.05</v>
      </c>
      <c r="J245" s="172">
        <f t="shared" si="9"/>
        <v>1.008</v>
      </c>
    </row>
    <row r="246" spans="2:10" ht="12">
      <c r="B246" t="s">
        <v>944</v>
      </c>
      <c r="C246" t="s">
        <v>67</v>
      </c>
      <c r="D246">
        <v>0.66</v>
      </c>
      <c r="E246">
        <v>0.9</v>
      </c>
      <c r="F246">
        <v>1.09</v>
      </c>
      <c r="G246">
        <v>1.34</v>
      </c>
      <c r="H246">
        <v>1.05</v>
      </c>
      <c r="J246" s="172">
        <f aca="true" t="shared" si="10" ref="J246:J277">AVERAGE(D246:H246)</f>
        <v>1.008</v>
      </c>
    </row>
    <row r="247" spans="2:10" ht="12">
      <c r="B247" t="s">
        <v>944</v>
      </c>
      <c r="C247" t="s">
        <v>68</v>
      </c>
      <c r="D247">
        <v>3.43</v>
      </c>
      <c r="E247">
        <v>3.39</v>
      </c>
      <c r="F247">
        <v>3.51</v>
      </c>
      <c r="G247">
        <v>3.46</v>
      </c>
      <c r="H247">
        <v>3.26</v>
      </c>
      <c r="J247" s="172">
        <f t="shared" si="10"/>
        <v>3.4099999999999993</v>
      </c>
    </row>
    <row r="248" spans="2:10" ht="12">
      <c r="B248" t="s">
        <v>944</v>
      </c>
      <c r="C248" t="s">
        <v>69</v>
      </c>
      <c r="D248">
        <v>3.43</v>
      </c>
      <c r="E248">
        <v>3.39</v>
      </c>
      <c r="F248">
        <v>3.51</v>
      </c>
      <c r="G248">
        <v>3.46</v>
      </c>
      <c r="H248">
        <v>3.26</v>
      </c>
      <c r="J248" s="172">
        <f t="shared" si="10"/>
        <v>3.4099999999999993</v>
      </c>
    </row>
    <row r="249" spans="2:10" ht="12">
      <c r="B249" t="s">
        <v>944</v>
      </c>
      <c r="C249" t="s">
        <v>70</v>
      </c>
      <c r="D249">
        <v>0.03</v>
      </c>
      <c r="E249">
        <v>0.02</v>
      </c>
      <c r="F249">
        <v>0.04</v>
      </c>
      <c r="G249">
        <v>0.03</v>
      </c>
      <c r="H249">
        <v>0.02</v>
      </c>
      <c r="J249" s="172">
        <f t="shared" si="10"/>
        <v>0.027999999999999997</v>
      </c>
    </row>
    <row r="250" spans="2:10" ht="12">
      <c r="B250" t="s">
        <v>944</v>
      </c>
      <c r="C250" t="s">
        <v>71</v>
      </c>
      <c r="D250">
        <v>0.03</v>
      </c>
      <c r="E250">
        <v>0.02</v>
      </c>
      <c r="F250">
        <v>0.04</v>
      </c>
      <c r="G250">
        <v>0.03</v>
      </c>
      <c r="H250">
        <v>0.02</v>
      </c>
      <c r="J250" s="172">
        <f t="shared" si="10"/>
        <v>0.027999999999999997</v>
      </c>
    </row>
    <row r="251" spans="2:10" ht="12">
      <c r="B251" t="s">
        <v>944</v>
      </c>
      <c r="C251" t="s">
        <v>72</v>
      </c>
      <c r="D251">
        <v>0.06</v>
      </c>
      <c r="E251">
        <v>0.05</v>
      </c>
      <c r="F251">
        <v>0.06</v>
      </c>
      <c r="G251">
        <v>0.05</v>
      </c>
      <c r="H251">
        <v>0.04</v>
      </c>
      <c r="J251" s="172">
        <f t="shared" si="10"/>
        <v>0.05199999999999999</v>
      </c>
    </row>
    <row r="252" spans="2:10" ht="12">
      <c r="B252" t="s">
        <v>944</v>
      </c>
      <c r="C252" t="s">
        <v>73</v>
      </c>
      <c r="D252">
        <v>0.06</v>
      </c>
      <c r="E252">
        <v>0.05</v>
      </c>
      <c r="F252">
        <v>0.06</v>
      </c>
      <c r="G252">
        <v>0.05</v>
      </c>
      <c r="H252">
        <v>0.04</v>
      </c>
      <c r="J252" s="172">
        <f t="shared" si="10"/>
        <v>0.05199999999999999</v>
      </c>
    </row>
    <row r="253" spans="2:10" ht="12">
      <c r="B253" t="s">
        <v>944</v>
      </c>
      <c r="C253" t="s">
        <v>849</v>
      </c>
      <c r="D253">
        <v>0.71</v>
      </c>
      <c r="E253">
        <v>0.75</v>
      </c>
      <c r="F253">
        <v>0.71</v>
      </c>
      <c r="G253">
        <v>0.67</v>
      </c>
      <c r="H253">
        <v>0.7</v>
      </c>
      <c r="J253" s="172">
        <f t="shared" si="10"/>
        <v>0.708</v>
      </c>
    </row>
    <row r="254" spans="2:10" ht="12">
      <c r="B254" t="s">
        <v>944</v>
      </c>
      <c r="C254" t="s">
        <v>74</v>
      </c>
      <c r="D254">
        <v>0.71</v>
      </c>
      <c r="E254">
        <v>0.75</v>
      </c>
      <c r="F254">
        <v>0.71</v>
      </c>
      <c r="G254">
        <v>0.67</v>
      </c>
      <c r="H254">
        <v>0.7</v>
      </c>
      <c r="J254" s="172">
        <f t="shared" si="10"/>
        <v>0.708</v>
      </c>
    </row>
    <row r="255" spans="2:10" ht="12">
      <c r="B255" t="s">
        <v>944</v>
      </c>
      <c r="C255" t="s">
        <v>75</v>
      </c>
      <c r="D255">
        <v>0.36</v>
      </c>
      <c r="E255">
        <v>0.38</v>
      </c>
      <c r="F255">
        <v>0.35</v>
      </c>
      <c r="G255">
        <v>0.33</v>
      </c>
      <c r="H255">
        <v>0.34</v>
      </c>
      <c r="J255" s="172">
        <f t="shared" si="10"/>
        <v>0.352</v>
      </c>
    </row>
    <row r="256" spans="2:10" ht="12">
      <c r="B256" t="s">
        <v>944</v>
      </c>
      <c r="C256" t="s">
        <v>850</v>
      </c>
      <c r="D256">
        <v>0.42</v>
      </c>
      <c r="E256">
        <v>0.45</v>
      </c>
      <c r="F256">
        <v>0.42</v>
      </c>
      <c r="G256">
        <v>0.4</v>
      </c>
      <c r="H256">
        <v>0.41</v>
      </c>
      <c r="J256" s="172">
        <f t="shared" si="10"/>
        <v>0.42000000000000004</v>
      </c>
    </row>
    <row r="257" spans="2:10" ht="12">
      <c r="B257" t="s">
        <v>944</v>
      </c>
      <c r="C257" t="s">
        <v>852</v>
      </c>
      <c r="D257">
        <v>0.93</v>
      </c>
      <c r="E257">
        <v>0.96</v>
      </c>
      <c r="F257">
        <v>0.94</v>
      </c>
      <c r="G257">
        <v>0.91</v>
      </c>
      <c r="H257">
        <v>0.85</v>
      </c>
      <c r="J257" s="172">
        <f t="shared" si="10"/>
        <v>0.9179999999999999</v>
      </c>
    </row>
    <row r="258" spans="2:10" ht="12">
      <c r="B258" t="s">
        <v>944</v>
      </c>
      <c r="C258" t="s">
        <v>76</v>
      </c>
      <c r="D258">
        <v>0.93</v>
      </c>
      <c r="E258">
        <v>0.96</v>
      </c>
      <c r="F258">
        <v>0.94</v>
      </c>
      <c r="G258">
        <v>0.91</v>
      </c>
      <c r="H258">
        <v>0.85</v>
      </c>
      <c r="J258" s="172">
        <f t="shared" si="10"/>
        <v>0.9179999999999999</v>
      </c>
    </row>
    <row r="259" spans="2:10" ht="12">
      <c r="B259" t="s">
        <v>944</v>
      </c>
      <c r="C259" t="s">
        <v>77</v>
      </c>
      <c r="D259">
        <v>0.97</v>
      </c>
      <c r="E259">
        <v>0.95</v>
      </c>
      <c r="F259">
        <v>1.11</v>
      </c>
      <c r="G259">
        <v>1.01</v>
      </c>
      <c r="H259">
        <v>0.99</v>
      </c>
      <c r="J259" s="172">
        <f t="shared" si="10"/>
        <v>1.006</v>
      </c>
    </row>
    <row r="260" spans="2:10" ht="12">
      <c r="B260" t="s">
        <v>944</v>
      </c>
      <c r="C260" t="s">
        <v>853</v>
      </c>
      <c r="D260">
        <v>0.67</v>
      </c>
      <c r="E260">
        <v>0.66</v>
      </c>
      <c r="F260">
        <v>0.76</v>
      </c>
      <c r="G260">
        <v>0.7</v>
      </c>
      <c r="H260">
        <v>0.68</v>
      </c>
      <c r="J260" s="172">
        <f t="shared" si="10"/>
        <v>0.6940000000000001</v>
      </c>
    </row>
    <row r="261" spans="2:10" ht="12">
      <c r="B261" t="s">
        <v>944</v>
      </c>
      <c r="C261" t="s">
        <v>78</v>
      </c>
      <c r="D261">
        <v>0.28</v>
      </c>
      <c r="E261">
        <v>0.26</v>
      </c>
      <c r="F261">
        <v>0.3</v>
      </c>
      <c r="G261">
        <v>0.28</v>
      </c>
      <c r="H261">
        <v>0.26</v>
      </c>
      <c r="J261" s="172">
        <f t="shared" si="10"/>
        <v>0.276</v>
      </c>
    </row>
    <row r="262" spans="2:10" ht="12">
      <c r="B262" t="s">
        <v>944</v>
      </c>
      <c r="C262" t="s">
        <v>854</v>
      </c>
      <c r="D262">
        <v>0.33</v>
      </c>
      <c r="E262">
        <v>0.31</v>
      </c>
      <c r="F262">
        <v>0.36</v>
      </c>
      <c r="G262">
        <v>0.33</v>
      </c>
      <c r="H262">
        <v>0.31</v>
      </c>
      <c r="J262" s="172">
        <f t="shared" si="10"/>
        <v>0.328</v>
      </c>
    </row>
    <row r="263" spans="2:10" ht="12">
      <c r="B263" t="s">
        <v>944</v>
      </c>
      <c r="C263" t="s">
        <v>857</v>
      </c>
      <c r="D263">
        <v>0.51</v>
      </c>
      <c r="E263">
        <v>0.61</v>
      </c>
      <c r="F263">
        <v>0.69</v>
      </c>
      <c r="G263">
        <v>0.65</v>
      </c>
      <c r="H263">
        <v>0.64</v>
      </c>
      <c r="J263" s="172">
        <f t="shared" si="10"/>
        <v>0.62</v>
      </c>
    </row>
    <row r="264" spans="2:10" ht="12">
      <c r="B264" t="s">
        <v>944</v>
      </c>
      <c r="C264" t="s">
        <v>79</v>
      </c>
      <c r="D264">
        <v>0.51</v>
      </c>
      <c r="E264">
        <v>0.61</v>
      </c>
      <c r="F264">
        <v>0.69</v>
      </c>
      <c r="G264">
        <v>0.65</v>
      </c>
      <c r="H264">
        <v>0.64</v>
      </c>
      <c r="J264" s="172">
        <f t="shared" si="10"/>
        <v>0.62</v>
      </c>
    </row>
    <row r="265" spans="2:10" ht="12">
      <c r="B265" t="s">
        <v>944</v>
      </c>
      <c r="C265" t="s">
        <v>80</v>
      </c>
      <c r="D265">
        <v>0.17</v>
      </c>
      <c r="E265">
        <v>0.21</v>
      </c>
      <c r="F265">
        <v>0.23</v>
      </c>
      <c r="G265">
        <v>0.24</v>
      </c>
      <c r="H265">
        <v>0.2</v>
      </c>
      <c r="J265" s="172">
        <f t="shared" si="10"/>
        <v>0.21000000000000002</v>
      </c>
    </row>
    <row r="266" spans="2:10" ht="12">
      <c r="B266" t="s">
        <v>944</v>
      </c>
      <c r="C266" t="s">
        <v>858</v>
      </c>
      <c r="D266">
        <v>0.2</v>
      </c>
      <c r="E266">
        <v>0.25</v>
      </c>
      <c r="F266">
        <v>0.28</v>
      </c>
      <c r="G266">
        <v>0.29</v>
      </c>
      <c r="H266">
        <v>0.24</v>
      </c>
      <c r="J266" s="172">
        <f t="shared" si="10"/>
        <v>0.252</v>
      </c>
    </row>
    <row r="267" spans="2:10" ht="12">
      <c r="B267" t="s">
        <v>944</v>
      </c>
      <c r="C267" t="s">
        <v>860</v>
      </c>
      <c r="D267">
        <v>2.67</v>
      </c>
      <c r="E267">
        <v>2.39</v>
      </c>
      <c r="F267">
        <v>2.53</v>
      </c>
      <c r="G267">
        <v>2.64</v>
      </c>
      <c r="H267">
        <v>2.7</v>
      </c>
      <c r="J267" s="172">
        <f t="shared" si="10"/>
        <v>2.586</v>
      </c>
    </row>
    <row r="268" spans="2:10" ht="12">
      <c r="B268" t="s">
        <v>944</v>
      </c>
      <c r="C268" t="s">
        <v>81</v>
      </c>
      <c r="D268">
        <v>2.67</v>
      </c>
      <c r="E268">
        <v>2.39</v>
      </c>
      <c r="F268">
        <v>2.53</v>
      </c>
      <c r="G268">
        <v>2.64</v>
      </c>
      <c r="H268">
        <v>2.7</v>
      </c>
      <c r="J268" s="172">
        <f t="shared" si="10"/>
        <v>2.586</v>
      </c>
    </row>
    <row r="269" spans="2:10" ht="12">
      <c r="B269" t="s">
        <v>944</v>
      </c>
      <c r="C269" t="s">
        <v>82</v>
      </c>
      <c r="D269">
        <v>0.58</v>
      </c>
      <c r="E269">
        <v>0.64</v>
      </c>
      <c r="F269">
        <v>0.58</v>
      </c>
      <c r="G269">
        <v>0.57</v>
      </c>
      <c r="H269">
        <v>0.65</v>
      </c>
      <c r="J269" s="172">
        <f t="shared" si="10"/>
        <v>0.6039999999999999</v>
      </c>
    </row>
    <row r="270" spans="2:10" ht="12">
      <c r="B270" t="s">
        <v>944</v>
      </c>
      <c r="C270" t="s">
        <v>861</v>
      </c>
      <c r="D270">
        <v>0.78</v>
      </c>
      <c r="E270">
        <v>0.85</v>
      </c>
      <c r="F270">
        <v>0.78</v>
      </c>
      <c r="G270">
        <v>0.76</v>
      </c>
      <c r="H270">
        <v>0.86</v>
      </c>
      <c r="J270" s="172">
        <f t="shared" si="10"/>
        <v>0.806</v>
      </c>
    </row>
    <row r="271" spans="2:10" ht="12">
      <c r="B271" t="s">
        <v>944</v>
      </c>
      <c r="C271" t="s">
        <v>863</v>
      </c>
      <c r="D271">
        <v>0.15</v>
      </c>
      <c r="E271">
        <v>0.2</v>
      </c>
      <c r="F271">
        <v>0.2</v>
      </c>
      <c r="G271">
        <v>0.22</v>
      </c>
      <c r="H271">
        <v>0.24</v>
      </c>
      <c r="J271" s="172">
        <f t="shared" si="10"/>
        <v>0.202</v>
      </c>
    </row>
    <row r="272" spans="2:10" ht="12">
      <c r="B272" t="s">
        <v>944</v>
      </c>
      <c r="C272" t="s">
        <v>83</v>
      </c>
      <c r="D272">
        <v>0.15</v>
      </c>
      <c r="E272">
        <v>0.2</v>
      </c>
      <c r="F272">
        <v>0.2</v>
      </c>
      <c r="G272">
        <v>0.22</v>
      </c>
      <c r="H272">
        <v>0.24</v>
      </c>
      <c r="J272" s="172">
        <f t="shared" si="10"/>
        <v>0.202</v>
      </c>
    </row>
    <row r="273" spans="2:10" ht="12">
      <c r="B273" t="s">
        <v>944</v>
      </c>
      <c r="C273" t="s">
        <v>84</v>
      </c>
      <c r="D273">
        <v>0.05</v>
      </c>
      <c r="E273">
        <v>0.06</v>
      </c>
      <c r="F273">
        <v>0.06</v>
      </c>
      <c r="G273">
        <v>0.05</v>
      </c>
      <c r="H273">
        <v>0.05</v>
      </c>
      <c r="J273" s="172">
        <f t="shared" si="10"/>
        <v>0.05399999999999999</v>
      </c>
    </row>
    <row r="274" spans="2:10" ht="12">
      <c r="B274" t="s">
        <v>944</v>
      </c>
      <c r="C274" t="s">
        <v>864</v>
      </c>
      <c r="D274">
        <v>0.07</v>
      </c>
      <c r="E274">
        <v>0.08</v>
      </c>
      <c r="F274">
        <v>0.08</v>
      </c>
      <c r="G274">
        <v>0.06</v>
      </c>
      <c r="H274">
        <v>0.07</v>
      </c>
      <c r="J274" s="172">
        <f t="shared" si="10"/>
        <v>0.07200000000000001</v>
      </c>
    </row>
    <row r="275" spans="2:10" ht="12">
      <c r="B275" t="s">
        <v>944</v>
      </c>
      <c r="C275" t="s">
        <v>866</v>
      </c>
      <c r="D275">
        <v>5.01</v>
      </c>
      <c r="E275">
        <v>5.38</v>
      </c>
      <c r="F275">
        <v>5.69</v>
      </c>
      <c r="G275">
        <v>5.81</v>
      </c>
      <c r="H275">
        <v>5.64</v>
      </c>
      <c r="J275" s="172">
        <f t="shared" si="10"/>
        <v>5.506</v>
      </c>
    </row>
    <row r="276" spans="2:10" ht="12">
      <c r="B276" t="s">
        <v>944</v>
      </c>
      <c r="C276" t="s">
        <v>85</v>
      </c>
      <c r="D276">
        <v>5.01</v>
      </c>
      <c r="E276">
        <v>5.38</v>
      </c>
      <c r="F276">
        <v>5.69</v>
      </c>
      <c r="G276">
        <v>5.81</v>
      </c>
      <c r="H276">
        <v>5.64</v>
      </c>
      <c r="J276" s="172">
        <f t="shared" si="10"/>
        <v>5.506</v>
      </c>
    </row>
    <row r="277" spans="2:10" ht="12">
      <c r="B277" t="s">
        <v>944</v>
      </c>
      <c r="C277" t="s">
        <v>86</v>
      </c>
      <c r="D277">
        <v>0.84</v>
      </c>
      <c r="E277">
        <v>0.91</v>
      </c>
      <c r="F277">
        <v>0.93</v>
      </c>
      <c r="G277">
        <v>1.01</v>
      </c>
      <c r="H277">
        <v>1.01</v>
      </c>
      <c r="J277" s="172">
        <f t="shared" si="10"/>
        <v>0.9400000000000001</v>
      </c>
    </row>
    <row r="278" spans="2:10" ht="12">
      <c r="B278" t="s">
        <v>944</v>
      </c>
      <c r="C278" t="s">
        <v>87</v>
      </c>
      <c r="D278">
        <v>0.84</v>
      </c>
      <c r="E278">
        <v>0.91</v>
      </c>
      <c r="F278">
        <v>0.93</v>
      </c>
      <c r="G278">
        <v>1.01</v>
      </c>
      <c r="H278">
        <v>1.01</v>
      </c>
      <c r="J278" s="172">
        <f aca="true" t="shared" si="11" ref="J278:J309">AVERAGE(D278:H278)</f>
        <v>0.9400000000000001</v>
      </c>
    </row>
    <row r="279" spans="2:10" ht="12">
      <c r="B279" t="s">
        <v>944</v>
      </c>
      <c r="C279" t="s">
        <v>867</v>
      </c>
      <c r="D279">
        <v>10.06</v>
      </c>
      <c r="E279">
        <v>8.5</v>
      </c>
      <c r="F279">
        <v>8.82</v>
      </c>
      <c r="G279">
        <v>6.88</v>
      </c>
      <c r="H279">
        <v>6.25</v>
      </c>
      <c r="J279" s="172">
        <f t="shared" si="11"/>
        <v>8.102</v>
      </c>
    </row>
    <row r="280" spans="2:10" ht="12">
      <c r="B280" t="s">
        <v>944</v>
      </c>
      <c r="C280" t="s">
        <v>88</v>
      </c>
      <c r="D280">
        <v>10.06</v>
      </c>
      <c r="E280">
        <v>8.5</v>
      </c>
      <c r="F280">
        <v>8.82</v>
      </c>
      <c r="G280">
        <v>6.88</v>
      </c>
      <c r="H280">
        <v>6.25</v>
      </c>
      <c r="J280" s="172">
        <f t="shared" si="11"/>
        <v>8.102</v>
      </c>
    </row>
    <row r="281" spans="2:10" ht="12">
      <c r="B281" t="s">
        <v>944</v>
      </c>
      <c r="C281" t="s">
        <v>89</v>
      </c>
      <c r="D281">
        <v>0.17</v>
      </c>
      <c r="E281">
        <v>0.17</v>
      </c>
      <c r="F281">
        <v>0.16</v>
      </c>
      <c r="G281">
        <v>0.13</v>
      </c>
      <c r="H281">
        <v>0.11</v>
      </c>
      <c r="J281" s="172">
        <f t="shared" si="11"/>
        <v>0.148</v>
      </c>
    </row>
    <row r="282" spans="2:10" ht="12">
      <c r="B282" t="s">
        <v>944</v>
      </c>
      <c r="C282" t="s">
        <v>868</v>
      </c>
      <c r="D282">
        <v>0.21</v>
      </c>
      <c r="E282">
        <v>0.21</v>
      </c>
      <c r="F282">
        <v>0.2</v>
      </c>
      <c r="G282">
        <v>0.17</v>
      </c>
      <c r="H282">
        <v>0.13</v>
      </c>
      <c r="J282" s="172">
        <f t="shared" si="11"/>
        <v>0.184</v>
      </c>
    </row>
    <row r="283" spans="2:10" ht="12">
      <c r="B283" t="s">
        <v>944</v>
      </c>
      <c r="C283" t="s">
        <v>90</v>
      </c>
      <c r="D283">
        <v>1.22</v>
      </c>
      <c r="E283">
        <v>1.24</v>
      </c>
      <c r="F283">
        <v>1.17</v>
      </c>
      <c r="G283">
        <v>1</v>
      </c>
      <c r="H283">
        <v>0.78</v>
      </c>
      <c r="J283" s="172">
        <f t="shared" si="11"/>
        <v>1.082</v>
      </c>
    </row>
    <row r="284" spans="2:10" ht="12">
      <c r="B284" t="s">
        <v>944</v>
      </c>
      <c r="C284" t="s">
        <v>869</v>
      </c>
      <c r="D284">
        <v>2.22</v>
      </c>
      <c r="E284">
        <v>2.26</v>
      </c>
      <c r="F284">
        <v>2.13</v>
      </c>
      <c r="G284">
        <v>1.83</v>
      </c>
      <c r="H284">
        <v>1.43</v>
      </c>
      <c r="J284" s="172">
        <f t="shared" si="11"/>
        <v>1.9740000000000002</v>
      </c>
    </row>
    <row r="285" spans="2:10" ht="12">
      <c r="B285" t="s">
        <v>944</v>
      </c>
      <c r="C285" t="s">
        <v>872</v>
      </c>
      <c r="D285">
        <v>2.79</v>
      </c>
      <c r="E285">
        <v>2.8</v>
      </c>
      <c r="F285">
        <v>2.8</v>
      </c>
      <c r="G285">
        <v>2.64</v>
      </c>
      <c r="H285">
        <v>2.33</v>
      </c>
      <c r="J285" s="172">
        <f t="shared" si="11"/>
        <v>2.672</v>
      </c>
    </row>
    <row r="286" spans="2:10" ht="12">
      <c r="B286" t="s">
        <v>944</v>
      </c>
      <c r="C286" t="s">
        <v>91</v>
      </c>
      <c r="D286">
        <v>2.79</v>
      </c>
      <c r="E286">
        <v>2.8</v>
      </c>
      <c r="F286">
        <v>2.8</v>
      </c>
      <c r="G286">
        <v>2.64</v>
      </c>
      <c r="H286">
        <v>2.33</v>
      </c>
      <c r="J286" s="172">
        <f t="shared" si="11"/>
        <v>2.672</v>
      </c>
    </row>
    <row r="287" spans="2:10" ht="12">
      <c r="B287" t="s">
        <v>944</v>
      </c>
      <c r="C287" t="s">
        <v>92</v>
      </c>
      <c r="D287">
        <v>0.12</v>
      </c>
      <c r="E287">
        <v>0.1</v>
      </c>
      <c r="F287">
        <v>0.11</v>
      </c>
      <c r="G287">
        <v>0.11</v>
      </c>
      <c r="H287">
        <v>0.1</v>
      </c>
      <c r="J287" s="172">
        <f t="shared" si="11"/>
        <v>0.10800000000000001</v>
      </c>
    </row>
    <row r="288" spans="2:10" ht="12">
      <c r="B288" t="s">
        <v>944</v>
      </c>
      <c r="C288" t="s">
        <v>873</v>
      </c>
      <c r="D288">
        <v>0.17</v>
      </c>
      <c r="E288">
        <v>0.15</v>
      </c>
      <c r="F288">
        <v>0.15</v>
      </c>
      <c r="G288">
        <v>0.15</v>
      </c>
      <c r="H288">
        <v>0.14</v>
      </c>
      <c r="J288" s="172">
        <f t="shared" si="11"/>
        <v>0.152</v>
      </c>
    </row>
    <row r="289" spans="2:10" ht="12">
      <c r="B289" t="s">
        <v>944</v>
      </c>
      <c r="C289" t="s">
        <v>875</v>
      </c>
      <c r="D289">
        <v>3.15</v>
      </c>
      <c r="E289">
        <v>3</v>
      </c>
      <c r="F289">
        <v>2.98</v>
      </c>
      <c r="G289">
        <v>3.05</v>
      </c>
      <c r="H289">
        <v>2.98</v>
      </c>
      <c r="J289" s="172">
        <f t="shared" si="11"/>
        <v>3.032</v>
      </c>
    </row>
    <row r="290" spans="2:10" ht="12">
      <c r="B290" t="s">
        <v>944</v>
      </c>
      <c r="C290" t="s">
        <v>93</v>
      </c>
      <c r="D290">
        <v>3.15</v>
      </c>
      <c r="E290">
        <v>3</v>
      </c>
      <c r="F290">
        <v>2.98</v>
      </c>
      <c r="G290">
        <v>3.05</v>
      </c>
      <c r="H290">
        <v>2.98</v>
      </c>
      <c r="J290" s="172">
        <f t="shared" si="11"/>
        <v>3.032</v>
      </c>
    </row>
    <row r="291" spans="2:10" ht="12">
      <c r="B291" t="s">
        <v>944</v>
      </c>
      <c r="C291" t="s">
        <v>876</v>
      </c>
      <c r="D291">
        <v>3.47</v>
      </c>
      <c r="E291">
        <v>3.7</v>
      </c>
      <c r="F291">
        <v>3.56</v>
      </c>
      <c r="G291">
        <v>3.48</v>
      </c>
      <c r="H291">
        <v>3.18</v>
      </c>
      <c r="J291" s="172">
        <f t="shared" si="11"/>
        <v>3.478</v>
      </c>
    </row>
    <row r="292" spans="2:10" ht="12">
      <c r="B292" t="s">
        <v>944</v>
      </c>
      <c r="C292" t="s">
        <v>94</v>
      </c>
      <c r="D292">
        <v>3.47</v>
      </c>
      <c r="E292">
        <v>3.7</v>
      </c>
      <c r="F292">
        <v>3.56</v>
      </c>
      <c r="G292">
        <v>3.48</v>
      </c>
      <c r="H292">
        <v>3.18</v>
      </c>
      <c r="J292" s="172">
        <f t="shared" si="11"/>
        <v>3.478</v>
      </c>
    </row>
    <row r="293" spans="2:10" ht="12">
      <c r="B293" t="s">
        <v>944</v>
      </c>
      <c r="C293" t="s">
        <v>95</v>
      </c>
      <c r="D293">
        <v>1.08</v>
      </c>
      <c r="E293">
        <v>1.08</v>
      </c>
      <c r="F293">
        <v>1.03</v>
      </c>
      <c r="G293">
        <v>0.98</v>
      </c>
      <c r="H293">
        <v>0.97</v>
      </c>
      <c r="J293" s="172">
        <f t="shared" si="11"/>
        <v>1.028</v>
      </c>
    </row>
    <row r="294" spans="2:10" ht="12">
      <c r="B294" t="s">
        <v>944</v>
      </c>
      <c r="C294" t="s">
        <v>877</v>
      </c>
      <c r="D294">
        <v>2.59</v>
      </c>
      <c r="E294">
        <v>2.59</v>
      </c>
      <c r="F294">
        <v>2.47</v>
      </c>
      <c r="G294">
        <v>2.34</v>
      </c>
      <c r="H294">
        <v>2.32</v>
      </c>
      <c r="J294" s="172">
        <f t="shared" si="11"/>
        <v>2.462</v>
      </c>
    </row>
    <row r="295" spans="2:10" ht="12">
      <c r="B295" t="s">
        <v>944</v>
      </c>
      <c r="C295" t="s">
        <v>96</v>
      </c>
      <c r="D295">
        <v>0.52</v>
      </c>
      <c r="E295">
        <v>0.55</v>
      </c>
      <c r="F295">
        <v>0.51</v>
      </c>
      <c r="G295">
        <v>0.47</v>
      </c>
      <c r="H295">
        <v>0.47</v>
      </c>
      <c r="J295" s="172">
        <f t="shared" si="11"/>
        <v>0.5039999999999999</v>
      </c>
    </row>
    <row r="296" spans="2:10" ht="12">
      <c r="B296" t="s">
        <v>944</v>
      </c>
      <c r="C296" t="s">
        <v>878</v>
      </c>
      <c r="D296">
        <v>1.72</v>
      </c>
      <c r="E296">
        <v>1.84</v>
      </c>
      <c r="F296">
        <v>1.68</v>
      </c>
      <c r="G296">
        <v>1.55</v>
      </c>
      <c r="H296">
        <v>1.55</v>
      </c>
      <c r="J296" s="172">
        <f t="shared" si="11"/>
        <v>1.668</v>
      </c>
    </row>
    <row r="297" spans="2:10" ht="12">
      <c r="B297" t="s">
        <v>944</v>
      </c>
      <c r="C297" t="s">
        <v>881</v>
      </c>
      <c r="D297">
        <v>3.46</v>
      </c>
      <c r="E297">
        <v>3.53</v>
      </c>
      <c r="F297">
        <v>3.67</v>
      </c>
      <c r="G297">
        <v>3.44</v>
      </c>
      <c r="H297">
        <v>3.61</v>
      </c>
      <c r="J297" s="172">
        <f t="shared" si="11"/>
        <v>3.5420000000000003</v>
      </c>
    </row>
    <row r="298" spans="2:10" ht="12">
      <c r="B298" t="s">
        <v>944</v>
      </c>
      <c r="C298" t="s">
        <v>97</v>
      </c>
      <c r="D298">
        <v>3.46</v>
      </c>
      <c r="E298">
        <v>3.53</v>
      </c>
      <c r="F298">
        <v>3.67</v>
      </c>
      <c r="G298">
        <v>3.44</v>
      </c>
      <c r="H298">
        <v>3.61</v>
      </c>
      <c r="J298" s="172">
        <f t="shared" si="11"/>
        <v>3.5420000000000003</v>
      </c>
    </row>
    <row r="299" spans="2:10" ht="12">
      <c r="B299" t="s">
        <v>944</v>
      </c>
      <c r="C299" t="s">
        <v>98</v>
      </c>
      <c r="D299">
        <v>0.46</v>
      </c>
      <c r="E299">
        <v>0.5</v>
      </c>
      <c r="F299">
        <v>0.16</v>
      </c>
      <c r="G299">
        <v>0.13</v>
      </c>
      <c r="H299">
        <v>0.11</v>
      </c>
      <c r="J299" s="172">
        <f t="shared" si="11"/>
        <v>0.272</v>
      </c>
    </row>
    <row r="300" spans="2:10" ht="12">
      <c r="B300" t="s">
        <v>944</v>
      </c>
      <c r="C300" t="s">
        <v>99</v>
      </c>
      <c r="D300">
        <v>0.46</v>
      </c>
      <c r="E300">
        <v>0.5</v>
      </c>
      <c r="F300">
        <v>0.16</v>
      </c>
      <c r="G300">
        <v>0.13</v>
      </c>
      <c r="H300">
        <v>0.11</v>
      </c>
      <c r="J300" s="172">
        <f t="shared" si="11"/>
        <v>0.272</v>
      </c>
    </row>
    <row r="301" spans="2:10" ht="12">
      <c r="B301" t="s">
        <v>944</v>
      </c>
      <c r="C301" t="s">
        <v>100</v>
      </c>
      <c r="D301">
        <v>0.51</v>
      </c>
      <c r="E301">
        <v>0.48</v>
      </c>
      <c r="F301">
        <v>0.56</v>
      </c>
      <c r="G301">
        <v>0.61</v>
      </c>
      <c r="H301">
        <v>0.61</v>
      </c>
      <c r="J301" s="172">
        <f t="shared" si="11"/>
        <v>0.554</v>
      </c>
    </row>
    <row r="302" spans="2:10" ht="12">
      <c r="B302" t="s">
        <v>944</v>
      </c>
      <c r="C302" t="s">
        <v>101</v>
      </c>
      <c r="D302">
        <v>0.51</v>
      </c>
      <c r="E302">
        <v>0.48</v>
      </c>
      <c r="F302">
        <v>0.56</v>
      </c>
      <c r="G302">
        <v>0.61</v>
      </c>
      <c r="H302">
        <v>0.61</v>
      </c>
      <c r="J302" s="172">
        <f t="shared" si="11"/>
        <v>0.554</v>
      </c>
    </row>
    <row r="303" spans="2:10" ht="12">
      <c r="B303" t="s">
        <v>944</v>
      </c>
      <c r="C303" t="s">
        <v>915</v>
      </c>
      <c r="D303">
        <v>0.39</v>
      </c>
      <c r="E303">
        <v>0.46</v>
      </c>
      <c r="F303">
        <v>0.46</v>
      </c>
      <c r="G303">
        <v>0.48</v>
      </c>
      <c r="H303">
        <v>0.48</v>
      </c>
      <c r="J303" s="172">
        <f t="shared" si="11"/>
        <v>0.454</v>
      </c>
    </row>
    <row r="304" spans="2:10" ht="12">
      <c r="B304" t="s">
        <v>944</v>
      </c>
      <c r="C304" t="s">
        <v>102</v>
      </c>
      <c r="D304">
        <v>0.39</v>
      </c>
      <c r="E304">
        <v>0.46</v>
      </c>
      <c r="F304">
        <v>0.46</v>
      </c>
      <c r="G304">
        <v>0.48</v>
      </c>
      <c r="H304">
        <v>0.48</v>
      </c>
      <c r="J304" s="172">
        <f t="shared" si="11"/>
        <v>0.454</v>
      </c>
    </row>
    <row r="305" spans="2:10" ht="12">
      <c r="B305" t="s">
        <v>944</v>
      </c>
      <c r="C305" t="s">
        <v>103</v>
      </c>
      <c r="D305">
        <v>0.35</v>
      </c>
      <c r="E305">
        <v>0.37</v>
      </c>
      <c r="F305">
        <v>0.4</v>
      </c>
      <c r="G305">
        <v>0.56</v>
      </c>
      <c r="H305">
        <v>0.86</v>
      </c>
      <c r="J305" s="172">
        <f t="shared" si="11"/>
        <v>0.508</v>
      </c>
    </row>
    <row r="306" spans="2:10" ht="12">
      <c r="B306" t="s">
        <v>944</v>
      </c>
      <c r="C306" t="s">
        <v>104</v>
      </c>
      <c r="D306">
        <v>0.35</v>
      </c>
      <c r="E306">
        <v>0.37</v>
      </c>
      <c r="F306">
        <v>0.4</v>
      </c>
      <c r="G306">
        <v>0.56</v>
      </c>
      <c r="H306">
        <v>0.86</v>
      </c>
      <c r="J306" s="172">
        <f t="shared" si="11"/>
        <v>0.508</v>
      </c>
    </row>
    <row r="307" spans="2:10" ht="12">
      <c r="B307" t="s">
        <v>944</v>
      </c>
      <c r="C307" t="s">
        <v>916</v>
      </c>
      <c r="D307">
        <v>0.29</v>
      </c>
      <c r="E307">
        <v>0.29</v>
      </c>
      <c r="F307">
        <v>0.26</v>
      </c>
      <c r="G307">
        <v>0.25</v>
      </c>
      <c r="H307">
        <v>0.23</v>
      </c>
      <c r="J307" s="172">
        <f t="shared" si="11"/>
        <v>0.26399999999999996</v>
      </c>
    </row>
    <row r="308" spans="2:10" ht="12">
      <c r="B308" t="s">
        <v>944</v>
      </c>
      <c r="C308" t="s">
        <v>105</v>
      </c>
      <c r="D308">
        <v>0.29</v>
      </c>
      <c r="E308">
        <v>0.29</v>
      </c>
      <c r="F308">
        <v>0.26</v>
      </c>
      <c r="G308">
        <v>0.25</v>
      </c>
      <c r="H308">
        <v>0.23</v>
      </c>
      <c r="J308" s="172">
        <f t="shared" si="11"/>
        <v>0.26399999999999996</v>
      </c>
    </row>
    <row r="309" spans="2:10" ht="12">
      <c r="B309" t="s">
        <v>944</v>
      </c>
      <c r="C309" t="s">
        <v>106</v>
      </c>
      <c r="D309" t="s">
        <v>938</v>
      </c>
      <c r="E309">
        <v>0.02</v>
      </c>
      <c r="F309">
        <v>0.01</v>
      </c>
      <c r="G309" t="s">
        <v>938</v>
      </c>
      <c r="H309" t="s">
        <v>938</v>
      </c>
      <c r="J309" s="172">
        <f t="shared" si="11"/>
        <v>0.015</v>
      </c>
    </row>
    <row r="310" spans="2:10" ht="12">
      <c r="B310" t="s">
        <v>944</v>
      </c>
      <c r="C310" t="s">
        <v>107</v>
      </c>
      <c r="D310" t="s">
        <v>938</v>
      </c>
      <c r="E310">
        <v>0.02</v>
      </c>
      <c r="F310">
        <v>0.01</v>
      </c>
      <c r="G310" t="s">
        <v>938</v>
      </c>
      <c r="H310" t="s">
        <v>938</v>
      </c>
      <c r="J310" s="172">
        <f aca="true" t="shared" si="12" ref="J310:J341">AVERAGE(D310:H310)</f>
        <v>0.015</v>
      </c>
    </row>
    <row r="311" spans="2:10" ht="12">
      <c r="B311" t="s">
        <v>944</v>
      </c>
      <c r="C311" t="s">
        <v>917</v>
      </c>
      <c r="D311">
        <v>9.63</v>
      </c>
      <c r="E311">
        <v>9.79</v>
      </c>
      <c r="F311">
        <v>9.4</v>
      </c>
      <c r="G311">
        <v>9.38</v>
      </c>
      <c r="H311">
        <v>9.14</v>
      </c>
      <c r="J311" s="172">
        <f t="shared" si="12"/>
        <v>9.468</v>
      </c>
    </row>
    <row r="312" spans="2:10" ht="12">
      <c r="B312" t="s">
        <v>944</v>
      </c>
      <c r="C312" t="s">
        <v>108</v>
      </c>
      <c r="D312">
        <v>9.63</v>
      </c>
      <c r="E312">
        <v>9.79</v>
      </c>
      <c r="F312">
        <v>9.4</v>
      </c>
      <c r="G312">
        <v>9.38</v>
      </c>
      <c r="H312">
        <v>9.14</v>
      </c>
      <c r="J312" s="172">
        <f t="shared" si="12"/>
        <v>9.468</v>
      </c>
    </row>
    <row r="313" spans="2:10" ht="12">
      <c r="B313" t="s">
        <v>944</v>
      </c>
      <c r="C313" t="s">
        <v>109</v>
      </c>
      <c r="D313">
        <v>0.03</v>
      </c>
      <c r="E313">
        <v>0.02</v>
      </c>
      <c r="F313">
        <v>0.02</v>
      </c>
      <c r="G313">
        <v>0.02</v>
      </c>
      <c r="H313">
        <v>0.02</v>
      </c>
      <c r="J313" s="172">
        <f t="shared" si="12"/>
        <v>0.022000000000000002</v>
      </c>
    </row>
    <row r="314" spans="2:10" ht="12">
      <c r="B314" t="s">
        <v>944</v>
      </c>
      <c r="C314" t="s">
        <v>110</v>
      </c>
      <c r="D314">
        <v>0.03</v>
      </c>
      <c r="E314">
        <v>0.02</v>
      </c>
      <c r="F314">
        <v>0.02</v>
      </c>
      <c r="G314">
        <v>0.02</v>
      </c>
      <c r="H314">
        <v>0.02</v>
      </c>
      <c r="J314" s="172">
        <f t="shared" si="12"/>
        <v>0.022000000000000002</v>
      </c>
    </row>
    <row r="315" spans="2:10" ht="12">
      <c r="B315" t="s">
        <v>944</v>
      </c>
      <c r="C315" t="s">
        <v>111</v>
      </c>
      <c r="D315">
        <v>0.09</v>
      </c>
      <c r="E315">
        <v>0.09</v>
      </c>
      <c r="F315">
        <v>0.11</v>
      </c>
      <c r="G315">
        <v>0.11</v>
      </c>
      <c r="H315">
        <v>0.1</v>
      </c>
      <c r="J315" s="172">
        <f t="shared" si="12"/>
        <v>0.1</v>
      </c>
    </row>
    <row r="316" spans="2:10" ht="12">
      <c r="B316" t="s">
        <v>944</v>
      </c>
      <c r="C316" t="s">
        <v>112</v>
      </c>
      <c r="D316">
        <v>0.09</v>
      </c>
      <c r="E316">
        <v>0.09</v>
      </c>
      <c r="F316">
        <v>0.11</v>
      </c>
      <c r="G316">
        <v>0.11</v>
      </c>
      <c r="H316">
        <v>0.1</v>
      </c>
      <c r="J316" s="172">
        <f t="shared" si="12"/>
        <v>0.1</v>
      </c>
    </row>
    <row r="317" spans="2:10" ht="12">
      <c r="B317" t="s">
        <v>944</v>
      </c>
      <c r="C317" t="s">
        <v>918</v>
      </c>
      <c r="D317">
        <v>1.44</v>
      </c>
      <c r="E317">
        <v>1.5</v>
      </c>
      <c r="F317">
        <v>1.56</v>
      </c>
      <c r="G317">
        <v>1.41</v>
      </c>
      <c r="H317">
        <v>1.4</v>
      </c>
      <c r="J317" s="172">
        <f t="shared" si="12"/>
        <v>1.4620000000000002</v>
      </c>
    </row>
    <row r="318" spans="2:10" ht="12">
      <c r="B318" t="s">
        <v>944</v>
      </c>
      <c r="C318" t="s">
        <v>113</v>
      </c>
      <c r="D318">
        <v>1.44</v>
      </c>
      <c r="E318">
        <v>1.5</v>
      </c>
      <c r="F318">
        <v>1.56</v>
      </c>
      <c r="G318">
        <v>1.41</v>
      </c>
      <c r="H318">
        <v>1.4</v>
      </c>
      <c r="J318" s="172">
        <f t="shared" si="12"/>
        <v>1.4620000000000002</v>
      </c>
    </row>
    <row r="319" spans="2:10" ht="12">
      <c r="B319" t="s">
        <v>944</v>
      </c>
      <c r="C319" t="s">
        <v>114</v>
      </c>
      <c r="D319">
        <v>0.52</v>
      </c>
      <c r="E319">
        <v>0.48</v>
      </c>
      <c r="F319">
        <v>0.47</v>
      </c>
      <c r="G319">
        <v>0.42</v>
      </c>
      <c r="H319">
        <v>0.4</v>
      </c>
      <c r="J319" s="172">
        <f t="shared" si="12"/>
        <v>0.458</v>
      </c>
    </row>
    <row r="320" spans="2:10" ht="12">
      <c r="B320" t="s">
        <v>944</v>
      </c>
      <c r="C320" t="s">
        <v>919</v>
      </c>
      <c r="D320">
        <v>0.43</v>
      </c>
      <c r="E320">
        <v>0.4</v>
      </c>
      <c r="F320">
        <v>0.39</v>
      </c>
      <c r="G320">
        <v>0.35</v>
      </c>
      <c r="H320">
        <v>0.33</v>
      </c>
      <c r="J320" s="172">
        <f t="shared" si="12"/>
        <v>0.38000000000000006</v>
      </c>
    </row>
    <row r="321" spans="2:10" ht="12">
      <c r="B321" t="s">
        <v>944</v>
      </c>
      <c r="C321" t="s">
        <v>115</v>
      </c>
      <c r="D321">
        <v>0.11</v>
      </c>
      <c r="E321">
        <v>0.11</v>
      </c>
      <c r="F321">
        <v>0.13</v>
      </c>
      <c r="G321">
        <v>0.13</v>
      </c>
      <c r="H321">
        <v>0.16</v>
      </c>
      <c r="J321" s="172">
        <f t="shared" si="12"/>
        <v>0.128</v>
      </c>
    </row>
    <row r="322" spans="2:10" ht="12">
      <c r="B322" t="s">
        <v>944</v>
      </c>
      <c r="C322" t="s">
        <v>116</v>
      </c>
      <c r="D322">
        <v>0.11</v>
      </c>
      <c r="E322">
        <v>0.11</v>
      </c>
      <c r="F322">
        <v>0.13</v>
      </c>
      <c r="G322">
        <v>0.13</v>
      </c>
      <c r="H322">
        <v>0.16</v>
      </c>
      <c r="J322" s="172">
        <f t="shared" si="12"/>
        <v>0.128</v>
      </c>
    </row>
    <row r="323" spans="2:10" ht="12">
      <c r="B323" t="s">
        <v>944</v>
      </c>
      <c r="C323" t="s">
        <v>117</v>
      </c>
      <c r="D323">
        <v>0.01</v>
      </c>
      <c r="E323">
        <v>0.01</v>
      </c>
      <c r="F323">
        <v>0.01</v>
      </c>
      <c r="G323">
        <v>0.01</v>
      </c>
      <c r="H323" t="s">
        <v>760</v>
      </c>
      <c r="J323" s="172">
        <f t="shared" si="12"/>
        <v>0.01</v>
      </c>
    </row>
    <row r="324" spans="2:10" ht="12">
      <c r="B324" t="s">
        <v>944</v>
      </c>
      <c r="C324" t="s">
        <v>118</v>
      </c>
      <c r="D324">
        <v>0.01</v>
      </c>
      <c r="E324">
        <v>0.01</v>
      </c>
      <c r="F324">
        <v>0.01</v>
      </c>
      <c r="G324">
        <v>0.01</v>
      </c>
      <c r="H324" t="s">
        <v>760</v>
      </c>
      <c r="J324" s="172">
        <f t="shared" si="12"/>
        <v>0.01</v>
      </c>
    </row>
    <row r="325" spans="2:10" ht="12">
      <c r="B325" t="s">
        <v>944</v>
      </c>
      <c r="C325" t="s">
        <v>882</v>
      </c>
      <c r="D325">
        <v>8.15</v>
      </c>
      <c r="E325">
        <v>8.84</v>
      </c>
      <c r="F325">
        <v>9.13</v>
      </c>
      <c r="G325">
        <v>7.62</v>
      </c>
      <c r="H325">
        <v>8.52</v>
      </c>
      <c r="J325" s="172">
        <f t="shared" si="12"/>
        <v>8.452000000000002</v>
      </c>
    </row>
    <row r="326" spans="2:10" ht="12">
      <c r="B326" t="s">
        <v>944</v>
      </c>
      <c r="C326" t="s">
        <v>119</v>
      </c>
      <c r="D326">
        <v>8.15</v>
      </c>
      <c r="E326">
        <v>8.84</v>
      </c>
      <c r="F326">
        <v>9.13</v>
      </c>
      <c r="G326">
        <v>7.62</v>
      </c>
      <c r="H326">
        <v>8.52</v>
      </c>
      <c r="J326" s="172">
        <f t="shared" si="12"/>
        <v>8.452000000000002</v>
      </c>
    </row>
    <row r="327" spans="2:10" ht="12">
      <c r="B327" t="s">
        <v>944</v>
      </c>
      <c r="C327" t="s">
        <v>120</v>
      </c>
      <c r="D327">
        <v>0.25</v>
      </c>
      <c r="E327">
        <v>0.25</v>
      </c>
      <c r="F327">
        <v>0.28</v>
      </c>
      <c r="G327">
        <v>0.3</v>
      </c>
      <c r="H327">
        <v>0.28</v>
      </c>
      <c r="J327" s="172">
        <f t="shared" si="12"/>
        <v>0.272</v>
      </c>
    </row>
    <row r="328" spans="2:10" ht="12">
      <c r="B328" t="s">
        <v>944</v>
      </c>
      <c r="C328" t="s">
        <v>121</v>
      </c>
      <c r="D328">
        <v>0.25</v>
      </c>
      <c r="E328">
        <v>0.25</v>
      </c>
      <c r="F328">
        <v>0.28</v>
      </c>
      <c r="G328">
        <v>0.3</v>
      </c>
      <c r="H328">
        <v>0.28</v>
      </c>
      <c r="J328" s="172">
        <f t="shared" si="12"/>
        <v>0.272</v>
      </c>
    </row>
    <row r="329" spans="2:10" ht="12">
      <c r="B329" t="s">
        <v>944</v>
      </c>
      <c r="C329" t="s">
        <v>883</v>
      </c>
      <c r="D329">
        <v>0.13</v>
      </c>
      <c r="E329">
        <v>0.17</v>
      </c>
      <c r="F329">
        <v>0.21</v>
      </c>
      <c r="G329">
        <v>0.17</v>
      </c>
      <c r="H329">
        <v>0.24</v>
      </c>
      <c r="J329" s="172">
        <f t="shared" si="12"/>
        <v>0.184</v>
      </c>
    </row>
    <row r="330" spans="2:10" ht="12">
      <c r="B330" t="s">
        <v>944</v>
      </c>
      <c r="C330" t="s">
        <v>122</v>
      </c>
      <c r="D330">
        <v>0.13</v>
      </c>
      <c r="E330">
        <v>0.17</v>
      </c>
      <c r="F330">
        <v>0.21</v>
      </c>
      <c r="G330">
        <v>0.17</v>
      </c>
      <c r="H330">
        <v>0.24</v>
      </c>
      <c r="J330" s="172">
        <f t="shared" si="12"/>
        <v>0.184</v>
      </c>
    </row>
    <row r="331" spans="2:10" ht="12">
      <c r="B331" t="s">
        <v>944</v>
      </c>
      <c r="C331" t="s">
        <v>884</v>
      </c>
      <c r="D331">
        <v>0.29</v>
      </c>
      <c r="E331">
        <v>0.29</v>
      </c>
      <c r="F331">
        <v>0.16</v>
      </c>
      <c r="G331">
        <v>0.27</v>
      </c>
      <c r="H331">
        <v>0.22</v>
      </c>
      <c r="J331" s="172">
        <f t="shared" si="12"/>
        <v>0.246</v>
      </c>
    </row>
    <row r="332" spans="2:10" ht="12">
      <c r="B332" t="s">
        <v>944</v>
      </c>
      <c r="C332" t="s">
        <v>123</v>
      </c>
      <c r="D332">
        <v>0.29</v>
      </c>
      <c r="E332">
        <v>0.29</v>
      </c>
      <c r="F332">
        <v>0.16</v>
      </c>
      <c r="G332">
        <v>0.27</v>
      </c>
      <c r="H332">
        <v>0.22</v>
      </c>
      <c r="J332" s="172">
        <f t="shared" si="12"/>
        <v>0.246</v>
      </c>
    </row>
    <row r="333" spans="2:10" ht="12">
      <c r="B333" t="s">
        <v>944</v>
      </c>
      <c r="C333" t="s">
        <v>124</v>
      </c>
      <c r="D333">
        <v>0.51</v>
      </c>
      <c r="E333">
        <v>0.5</v>
      </c>
      <c r="F333">
        <v>0.54</v>
      </c>
      <c r="G333">
        <v>0.49</v>
      </c>
      <c r="H333">
        <v>0.49</v>
      </c>
      <c r="J333" s="172">
        <f t="shared" si="12"/>
        <v>0.506</v>
      </c>
    </row>
    <row r="334" spans="2:10" ht="12">
      <c r="B334" t="s">
        <v>944</v>
      </c>
      <c r="C334" t="s">
        <v>885</v>
      </c>
      <c r="D334">
        <v>0.37</v>
      </c>
      <c r="E334">
        <v>0.36</v>
      </c>
      <c r="F334">
        <v>0.39</v>
      </c>
      <c r="G334">
        <v>0.36</v>
      </c>
      <c r="H334">
        <v>0.36</v>
      </c>
      <c r="J334" s="172">
        <f t="shared" si="12"/>
        <v>0.368</v>
      </c>
    </row>
    <row r="335" spans="2:10" ht="12">
      <c r="B335" t="s">
        <v>944</v>
      </c>
      <c r="C335" t="s">
        <v>125</v>
      </c>
      <c r="D335">
        <v>0.76</v>
      </c>
      <c r="E335">
        <v>0.76</v>
      </c>
      <c r="F335">
        <v>0.87</v>
      </c>
      <c r="G335">
        <v>0.8</v>
      </c>
      <c r="H335">
        <v>0.81</v>
      </c>
      <c r="J335" s="172">
        <f t="shared" si="12"/>
        <v>0.8</v>
      </c>
    </row>
    <row r="336" spans="2:10" ht="12">
      <c r="B336" t="s">
        <v>944</v>
      </c>
      <c r="C336" t="s">
        <v>886</v>
      </c>
      <c r="D336">
        <v>0.83</v>
      </c>
      <c r="E336">
        <v>0.83</v>
      </c>
      <c r="F336">
        <v>0.95</v>
      </c>
      <c r="G336">
        <v>0.87</v>
      </c>
      <c r="H336">
        <v>0.88</v>
      </c>
      <c r="J336" s="172">
        <f t="shared" si="12"/>
        <v>0.8720000000000001</v>
      </c>
    </row>
    <row r="337" spans="2:10" ht="12">
      <c r="B337" t="s">
        <v>944</v>
      </c>
      <c r="C337" t="s">
        <v>889</v>
      </c>
      <c r="D337">
        <v>3.74</v>
      </c>
      <c r="E337">
        <v>4.14</v>
      </c>
      <c r="F337">
        <v>4.51</v>
      </c>
      <c r="G337">
        <v>4.68</v>
      </c>
      <c r="H337">
        <v>4.44</v>
      </c>
      <c r="J337" s="172">
        <f t="shared" si="12"/>
        <v>4.3020000000000005</v>
      </c>
    </row>
    <row r="338" spans="2:10" ht="12">
      <c r="B338" t="s">
        <v>944</v>
      </c>
      <c r="C338" t="s">
        <v>126</v>
      </c>
      <c r="D338">
        <v>3.74</v>
      </c>
      <c r="E338">
        <v>4.14</v>
      </c>
      <c r="F338">
        <v>4.51</v>
      </c>
      <c r="G338">
        <v>4.68</v>
      </c>
      <c r="H338">
        <v>4.44</v>
      </c>
      <c r="J338" s="172">
        <f t="shared" si="12"/>
        <v>4.3020000000000005</v>
      </c>
    </row>
    <row r="339" spans="2:10" ht="12">
      <c r="B339" t="s">
        <v>944</v>
      </c>
      <c r="C339" t="s">
        <v>127</v>
      </c>
      <c r="D339">
        <v>3.57</v>
      </c>
      <c r="E339">
        <v>3.6</v>
      </c>
      <c r="F339">
        <v>3.54</v>
      </c>
      <c r="G339">
        <v>3.64</v>
      </c>
      <c r="H339">
        <v>3.73</v>
      </c>
      <c r="J339" s="172">
        <f t="shared" si="12"/>
        <v>3.6160000000000005</v>
      </c>
    </row>
    <row r="340" spans="2:10" ht="12">
      <c r="B340" t="s">
        <v>944</v>
      </c>
      <c r="C340" t="s">
        <v>891</v>
      </c>
      <c r="D340">
        <v>12.5</v>
      </c>
      <c r="E340">
        <v>12.59</v>
      </c>
      <c r="F340">
        <v>12.39</v>
      </c>
      <c r="G340">
        <v>12.75</v>
      </c>
      <c r="H340">
        <v>13.06</v>
      </c>
      <c r="J340" s="172">
        <f t="shared" si="12"/>
        <v>12.658000000000001</v>
      </c>
    </row>
    <row r="341" spans="2:10" ht="12">
      <c r="B341" t="s">
        <v>944</v>
      </c>
      <c r="C341" t="s">
        <v>128</v>
      </c>
      <c r="D341">
        <v>7.13</v>
      </c>
      <c r="E341">
        <v>6.82</v>
      </c>
      <c r="F341">
        <v>6.8</v>
      </c>
      <c r="G341">
        <v>6.78</v>
      </c>
      <c r="H341">
        <v>6.92</v>
      </c>
      <c r="J341" s="172">
        <f t="shared" si="12"/>
        <v>6.890000000000001</v>
      </c>
    </row>
    <row r="342" spans="2:10" ht="12">
      <c r="B342" t="s">
        <v>944</v>
      </c>
      <c r="C342" t="s">
        <v>892</v>
      </c>
      <c r="D342">
        <v>12.12</v>
      </c>
      <c r="E342">
        <v>11.59</v>
      </c>
      <c r="F342">
        <v>11.56</v>
      </c>
      <c r="G342">
        <v>11.52</v>
      </c>
      <c r="H342">
        <v>11.76</v>
      </c>
      <c r="J342" s="172">
        <f aca="true" t="shared" si="13" ref="J342:J373">AVERAGE(D342:H342)</f>
        <v>11.71</v>
      </c>
    </row>
    <row r="343" spans="2:10" ht="12">
      <c r="B343" t="s">
        <v>944</v>
      </c>
      <c r="C343" t="s">
        <v>129</v>
      </c>
      <c r="D343">
        <v>3.9</v>
      </c>
      <c r="E343">
        <v>3.9</v>
      </c>
      <c r="F343">
        <v>3.86</v>
      </c>
      <c r="G343">
        <v>3.81</v>
      </c>
      <c r="H343">
        <v>4.1</v>
      </c>
      <c r="J343" s="172">
        <f t="shared" si="13"/>
        <v>3.914</v>
      </c>
    </row>
    <row r="344" spans="2:10" ht="12">
      <c r="B344" t="s">
        <v>944</v>
      </c>
      <c r="C344" t="s">
        <v>893</v>
      </c>
      <c r="D344">
        <v>9.95</v>
      </c>
      <c r="E344">
        <v>10.02</v>
      </c>
      <c r="F344">
        <v>9.93</v>
      </c>
      <c r="G344">
        <v>10.6</v>
      </c>
      <c r="H344">
        <v>10.82</v>
      </c>
      <c r="J344" s="172">
        <f t="shared" si="13"/>
        <v>10.264</v>
      </c>
    </row>
    <row r="345" spans="2:10" ht="12">
      <c r="B345" t="s">
        <v>944</v>
      </c>
      <c r="C345" t="s">
        <v>130</v>
      </c>
      <c r="D345">
        <v>14.6</v>
      </c>
      <c r="E345">
        <v>14.32</v>
      </c>
      <c r="F345">
        <v>14.2</v>
      </c>
      <c r="G345">
        <v>14.23</v>
      </c>
      <c r="H345">
        <v>14.75</v>
      </c>
      <c r="J345" s="172">
        <f t="shared" si="13"/>
        <v>14.420000000000002</v>
      </c>
    </row>
    <row r="346" spans="2:10" ht="12">
      <c r="B346" t="s">
        <v>944</v>
      </c>
      <c r="C346" t="s">
        <v>131</v>
      </c>
      <c r="D346">
        <v>34.57</v>
      </c>
      <c r="E346">
        <v>34.2</v>
      </c>
      <c r="F346">
        <v>33.88</v>
      </c>
      <c r="G346">
        <v>34.87</v>
      </c>
      <c r="H346">
        <v>35.64</v>
      </c>
      <c r="J346" s="172">
        <f t="shared" si="13"/>
        <v>34.632000000000005</v>
      </c>
    </row>
    <row r="347" spans="2:10" ht="12">
      <c r="B347" t="s">
        <v>944</v>
      </c>
      <c r="C347" t="s">
        <v>132</v>
      </c>
      <c r="D347">
        <v>1.48</v>
      </c>
      <c r="E347">
        <v>1.48</v>
      </c>
      <c r="F347">
        <v>1.41</v>
      </c>
      <c r="G347">
        <v>1.37</v>
      </c>
      <c r="H347">
        <v>1.2</v>
      </c>
      <c r="J347" s="172">
        <f t="shared" si="13"/>
        <v>1.3880000000000001</v>
      </c>
    </row>
    <row r="348" spans="2:10" ht="12">
      <c r="B348" t="s">
        <v>944</v>
      </c>
      <c r="C348" t="s">
        <v>133</v>
      </c>
      <c r="D348">
        <v>1.48</v>
      </c>
      <c r="E348">
        <v>1.48</v>
      </c>
      <c r="F348">
        <v>1.41</v>
      </c>
      <c r="G348">
        <v>1.37</v>
      </c>
      <c r="H348">
        <v>1.2</v>
      </c>
      <c r="J348" s="172">
        <f t="shared" si="13"/>
        <v>1.3880000000000001</v>
      </c>
    </row>
    <row r="349" spans="2:10" ht="12">
      <c r="B349" t="s">
        <v>944</v>
      </c>
      <c r="C349" t="s">
        <v>890</v>
      </c>
      <c r="D349">
        <v>25.14</v>
      </c>
      <c r="E349">
        <v>22.28</v>
      </c>
      <c r="F349">
        <v>30.17</v>
      </c>
      <c r="G349">
        <v>20.9</v>
      </c>
      <c r="H349">
        <v>21.05</v>
      </c>
      <c r="J349" s="172">
        <f t="shared" si="13"/>
        <v>23.908</v>
      </c>
    </row>
    <row r="350" spans="2:10" ht="12">
      <c r="B350" t="s">
        <v>944</v>
      </c>
      <c r="C350" t="s">
        <v>134</v>
      </c>
      <c r="D350">
        <v>25.14</v>
      </c>
      <c r="E350">
        <v>22.28</v>
      </c>
      <c r="F350">
        <v>30.17</v>
      </c>
      <c r="G350">
        <v>22.75</v>
      </c>
      <c r="H350">
        <v>21.05</v>
      </c>
      <c r="J350" s="172">
        <f t="shared" si="13"/>
        <v>24.278</v>
      </c>
    </row>
    <row r="351" spans="2:10" ht="12">
      <c r="B351" t="s">
        <v>944</v>
      </c>
      <c r="C351" t="s">
        <v>135</v>
      </c>
      <c r="D351">
        <v>59.72</v>
      </c>
      <c r="E351">
        <v>56.48</v>
      </c>
      <c r="F351">
        <v>64.05</v>
      </c>
      <c r="G351">
        <v>55.77</v>
      </c>
      <c r="H351">
        <v>46.94</v>
      </c>
      <c r="J351" s="172">
        <f t="shared" si="13"/>
        <v>56.592000000000006</v>
      </c>
    </row>
    <row r="352" spans="2:10" ht="12">
      <c r="B352" t="s">
        <v>944</v>
      </c>
      <c r="C352" t="s">
        <v>896</v>
      </c>
      <c r="D352">
        <v>3.04</v>
      </c>
      <c r="E352">
        <v>3.41</v>
      </c>
      <c r="F352">
        <v>3.5</v>
      </c>
      <c r="G352">
        <v>3.2</v>
      </c>
      <c r="H352">
        <v>3.61</v>
      </c>
      <c r="J352" s="172">
        <f t="shared" si="13"/>
        <v>3.3519999999999994</v>
      </c>
    </row>
    <row r="353" spans="2:10" ht="12">
      <c r="B353" t="s">
        <v>944</v>
      </c>
      <c r="C353" t="s">
        <v>136</v>
      </c>
      <c r="D353">
        <v>3.04</v>
      </c>
      <c r="E353">
        <v>3.41</v>
      </c>
      <c r="F353">
        <v>3.5</v>
      </c>
      <c r="G353">
        <v>3.2</v>
      </c>
      <c r="H353">
        <v>3.61</v>
      </c>
      <c r="J353" s="172">
        <f t="shared" si="13"/>
        <v>3.3519999999999994</v>
      </c>
    </row>
    <row r="354" spans="2:10" ht="12">
      <c r="B354" t="s">
        <v>944</v>
      </c>
      <c r="C354" t="s">
        <v>897</v>
      </c>
      <c r="D354">
        <v>0.66</v>
      </c>
      <c r="E354">
        <v>0.63</v>
      </c>
      <c r="F354">
        <v>0.65</v>
      </c>
      <c r="G354">
        <v>0.67</v>
      </c>
      <c r="H354">
        <v>0.77</v>
      </c>
      <c r="J354" s="172">
        <f t="shared" si="13"/>
        <v>0.6759999999999999</v>
      </c>
    </row>
    <row r="355" spans="2:10" ht="12">
      <c r="B355" t="s">
        <v>944</v>
      </c>
      <c r="C355" t="s">
        <v>137</v>
      </c>
      <c r="D355">
        <v>0.66</v>
      </c>
      <c r="E355">
        <v>0.63</v>
      </c>
      <c r="F355">
        <v>0.65</v>
      </c>
      <c r="G355">
        <v>0.67</v>
      </c>
      <c r="H355">
        <v>0.77</v>
      </c>
      <c r="J355" s="172">
        <f t="shared" si="13"/>
        <v>0.6759999999999999</v>
      </c>
    </row>
    <row r="356" spans="2:10" ht="12">
      <c r="B356" t="s">
        <v>944</v>
      </c>
      <c r="C356" t="s">
        <v>138</v>
      </c>
      <c r="D356">
        <v>0.17</v>
      </c>
      <c r="E356">
        <v>0.16</v>
      </c>
      <c r="F356">
        <v>0.16</v>
      </c>
      <c r="G356">
        <v>0.22</v>
      </c>
      <c r="H356">
        <v>0.22</v>
      </c>
      <c r="J356" s="172">
        <f t="shared" si="13"/>
        <v>0.186</v>
      </c>
    </row>
    <row r="357" spans="2:10" ht="12">
      <c r="B357" t="s">
        <v>944</v>
      </c>
      <c r="C357" t="s">
        <v>139</v>
      </c>
      <c r="D357">
        <v>0.17</v>
      </c>
      <c r="E357">
        <v>0.16</v>
      </c>
      <c r="F357">
        <v>0.16</v>
      </c>
      <c r="G357">
        <v>0.22</v>
      </c>
      <c r="H357">
        <v>0.22</v>
      </c>
      <c r="J357" s="172">
        <f t="shared" si="13"/>
        <v>0.186</v>
      </c>
    </row>
    <row r="358" spans="2:10" ht="12">
      <c r="B358" t="s">
        <v>944</v>
      </c>
      <c r="C358" t="s">
        <v>898</v>
      </c>
      <c r="D358">
        <v>1.32</v>
      </c>
      <c r="E358">
        <v>1.4</v>
      </c>
      <c r="F358">
        <v>1</v>
      </c>
      <c r="G358">
        <v>1.24</v>
      </c>
      <c r="H358">
        <v>1.28</v>
      </c>
      <c r="J358" s="172">
        <f t="shared" si="13"/>
        <v>1.248</v>
      </c>
    </row>
    <row r="359" spans="2:10" ht="12">
      <c r="B359" t="s">
        <v>944</v>
      </c>
      <c r="C359" t="s">
        <v>140</v>
      </c>
      <c r="D359">
        <v>1.32</v>
      </c>
      <c r="E359">
        <v>1.4</v>
      </c>
      <c r="F359">
        <v>1</v>
      </c>
      <c r="G359">
        <v>1.24</v>
      </c>
      <c r="H359">
        <v>1.28</v>
      </c>
      <c r="J359" s="172">
        <f t="shared" si="13"/>
        <v>1.248</v>
      </c>
    </row>
    <row r="360" spans="2:10" ht="12">
      <c r="B360" t="s">
        <v>944</v>
      </c>
      <c r="C360" t="s">
        <v>899</v>
      </c>
      <c r="D360">
        <v>0.74</v>
      </c>
      <c r="E360">
        <v>0.75</v>
      </c>
      <c r="F360">
        <v>0.82</v>
      </c>
      <c r="G360">
        <v>0.89</v>
      </c>
      <c r="H360">
        <v>0.96</v>
      </c>
      <c r="J360" s="172">
        <f t="shared" si="13"/>
        <v>0.8320000000000001</v>
      </c>
    </row>
    <row r="361" spans="2:10" ht="12">
      <c r="B361" t="s">
        <v>944</v>
      </c>
      <c r="C361" t="s">
        <v>141</v>
      </c>
      <c r="D361">
        <v>0.74</v>
      </c>
      <c r="E361">
        <v>0.75</v>
      </c>
      <c r="F361">
        <v>0.82</v>
      </c>
      <c r="G361">
        <v>0.89</v>
      </c>
      <c r="H361">
        <v>0.96</v>
      </c>
      <c r="J361" s="172">
        <f t="shared" si="13"/>
        <v>0.8320000000000001</v>
      </c>
    </row>
    <row r="362" spans="2:10" ht="12">
      <c r="B362" t="s">
        <v>944</v>
      </c>
      <c r="C362" t="s">
        <v>142</v>
      </c>
      <c r="D362">
        <v>0.22</v>
      </c>
      <c r="E362">
        <v>0.26</v>
      </c>
      <c r="F362">
        <v>0.27</v>
      </c>
      <c r="G362">
        <v>0.23</v>
      </c>
      <c r="H362">
        <v>0.24</v>
      </c>
      <c r="J362" s="172">
        <f t="shared" si="13"/>
        <v>0.244</v>
      </c>
    </row>
    <row r="363" spans="2:10" ht="12">
      <c r="B363" t="s">
        <v>944</v>
      </c>
      <c r="C363" t="s">
        <v>900</v>
      </c>
      <c r="D363">
        <v>0.31</v>
      </c>
      <c r="E363">
        <v>0.38</v>
      </c>
      <c r="F363">
        <v>0.39</v>
      </c>
      <c r="G363">
        <v>0.33</v>
      </c>
      <c r="H363">
        <v>0.35</v>
      </c>
      <c r="J363" s="172">
        <f t="shared" si="13"/>
        <v>0.35200000000000004</v>
      </c>
    </row>
    <row r="364" spans="2:10" ht="12">
      <c r="B364" t="s">
        <v>944</v>
      </c>
      <c r="C364" t="s">
        <v>907</v>
      </c>
      <c r="D364">
        <v>7.6</v>
      </c>
      <c r="E364">
        <v>8.79</v>
      </c>
      <c r="F364">
        <v>8.77</v>
      </c>
      <c r="G364">
        <v>8.92</v>
      </c>
      <c r="H364">
        <v>8.68</v>
      </c>
      <c r="J364" s="172">
        <f t="shared" si="13"/>
        <v>8.552</v>
      </c>
    </row>
    <row r="365" spans="2:10" ht="12">
      <c r="B365" t="s">
        <v>944</v>
      </c>
      <c r="C365" t="s">
        <v>143</v>
      </c>
      <c r="D365">
        <v>7.6</v>
      </c>
      <c r="E365">
        <v>8.79</v>
      </c>
      <c r="F365">
        <v>8.77</v>
      </c>
      <c r="G365">
        <v>8.92</v>
      </c>
      <c r="H365">
        <v>8.68</v>
      </c>
      <c r="J365" s="172">
        <f t="shared" si="13"/>
        <v>8.552</v>
      </c>
    </row>
    <row r="366" spans="2:10" ht="12">
      <c r="B366" t="s">
        <v>944</v>
      </c>
      <c r="C366" t="s">
        <v>144</v>
      </c>
      <c r="D366">
        <v>3.85</v>
      </c>
      <c r="E366">
        <v>3.83</v>
      </c>
      <c r="F366">
        <v>3.82</v>
      </c>
      <c r="G366">
        <v>3.79</v>
      </c>
      <c r="H366">
        <v>3.43</v>
      </c>
      <c r="J366" s="172">
        <f t="shared" si="13"/>
        <v>3.7439999999999998</v>
      </c>
    </row>
    <row r="367" spans="2:10" ht="12">
      <c r="B367" t="s">
        <v>944</v>
      </c>
      <c r="C367" t="s">
        <v>908</v>
      </c>
      <c r="D367">
        <v>6.55</v>
      </c>
      <c r="E367">
        <v>6.51</v>
      </c>
      <c r="F367">
        <v>6.5</v>
      </c>
      <c r="G367">
        <v>6.44</v>
      </c>
      <c r="H367">
        <v>5.83</v>
      </c>
      <c r="J367" s="172">
        <f t="shared" si="13"/>
        <v>6.366</v>
      </c>
    </row>
    <row r="368" spans="2:10" ht="12">
      <c r="B368" t="s">
        <v>944</v>
      </c>
      <c r="C368" t="s">
        <v>145</v>
      </c>
      <c r="D368">
        <v>0.91</v>
      </c>
      <c r="E368">
        <v>0.93</v>
      </c>
      <c r="F368">
        <v>0.83</v>
      </c>
      <c r="G368">
        <v>0.82</v>
      </c>
      <c r="H368">
        <v>0.71</v>
      </c>
      <c r="J368" s="172">
        <f t="shared" si="13"/>
        <v>0.8399999999999999</v>
      </c>
    </row>
    <row r="369" spans="2:10" ht="12">
      <c r="B369" t="s">
        <v>944</v>
      </c>
      <c r="C369" t="s">
        <v>909</v>
      </c>
      <c r="D369">
        <v>0.91</v>
      </c>
      <c r="E369">
        <v>0.93</v>
      </c>
      <c r="F369">
        <v>0.83</v>
      </c>
      <c r="G369">
        <v>0.82</v>
      </c>
      <c r="H369">
        <v>0.71</v>
      </c>
      <c r="J369" s="172">
        <f t="shared" si="13"/>
        <v>0.8399999999999999</v>
      </c>
    </row>
    <row r="370" spans="2:10" ht="12">
      <c r="B370" t="s">
        <v>944</v>
      </c>
      <c r="C370" t="s">
        <v>146</v>
      </c>
      <c r="D370">
        <v>0.91</v>
      </c>
      <c r="E370">
        <v>0.93</v>
      </c>
      <c r="F370">
        <v>0.83</v>
      </c>
      <c r="G370">
        <v>0.82</v>
      </c>
      <c r="H370">
        <v>0.71</v>
      </c>
      <c r="J370" s="172">
        <f t="shared" si="13"/>
        <v>0.8399999999999999</v>
      </c>
    </row>
    <row r="371" spans="2:10" ht="12">
      <c r="B371" t="s">
        <v>944</v>
      </c>
      <c r="C371" t="s">
        <v>147</v>
      </c>
      <c r="D371">
        <v>2.84</v>
      </c>
      <c r="E371">
        <v>2.84</v>
      </c>
      <c r="F371">
        <v>2.77</v>
      </c>
      <c r="G371">
        <v>2.74</v>
      </c>
      <c r="H371">
        <v>2.77</v>
      </c>
      <c r="J371" s="172">
        <f t="shared" si="13"/>
        <v>2.792</v>
      </c>
    </row>
    <row r="372" spans="2:10" ht="12">
      <c r="B372" t="s">
        <v>944</v>
      </c>
      <c r="C372" t="s">
        <v>910</v>
      </c>
      <c r="D372">
        <v>15.34</v>
      </c>
      <c r="E372">
        <v>15.32</v>
      </c>
      <c r="F372">
        <v>14.98</v>
      </c>
      <c r="G372">
        <v>14.79</v>
      </c>
      <c r="H372">
        <v>14.96</v>
      </c>
      <c r="J372" s="172">
        <f t="shared" si="13"/>
        <v>15.078</v>
      </c>
    </row>
    <row r="373" spans="2:10" ht="12">
      <c r="B373" t="s">
        <v>944</v>
      </c>
      <c r="C373" t="s">
        <v>148</v>
      </c>
      <c r="D373">
        <v>3.16</v>
      </c>
      <c r="E373">
        <v>3.27</v>
      </c>
      <c r="F373">
        <v>3.6</v>
      </c>
      <c r="G373">
        <v>3.82</v>
      </c>
      <c r="H373">
        <v>3.88</v>
      </c>
      <c r="J373" s="172">
        <f t="shared" si="13"/>
        <v>3.5460000000000003</v>
      </c>
    </row>
    <row r="374" spans="2:10" ht="12">
      <c r="B374" t="s">
        <v>944</v>
      </c>
      <c r="C374" t="s">
        <v>149</v>
      </c>
      <c r="D374">
        <v>3.16</v>
      </c>
      <c r="E374">
        <v>3.27</v>
      </c>
      <c r="F374">
        <v>3.6</v>
      </c>
      <c r="G374">
        <v>3.82</v>
      </c>
      <c r="H374">
        <v>3.88</v>
      </c>
      <c r="J374" s="172">
        <f aca="true" t="shared" si="14" ref="J374:J382">AVERAGE(D374:H374)</f>
        <v>3.5460000000000003</v>
      </c>
    </row>
    <row r="375" spans="2:10" ht="12">
      <c r="B375" t="s">
        <v>944</v>
      </c>
      <c r="C375" t="s">
        <v>150</v>
      </c>
      <c r="D375">
        <v>2.57</v>
      </c>
      <c r="E375">
        <v>2.95</v>
      </c>
      <c r="F375">
        <v>3.55</v>
      </c>
      <c r="G375">
        <v>3.54</v>
      </c>
      <c r="H375">
        <v>3.59</v>
      </c>
      <c r="J375" s="172">
        <f t="shared" si="14"/>
        <v>3.2399999999999998</v>
      </c>
    </row>
    <row r="376" spans="2:10" ht="12">
      <c r="B376" t="s">
        <v>944</v>
      </c>
      <c r="C376" t="s">
        <v>151</v>
      </c>
      <c r="D376">
        <v>3.34</v>
      </c>
      <c r="E376">
        <v>3.84</v>
      </c>
      <c r="F376">
        <v>4.61</v>
      </c>
      <c r="G376">
        <v>4.6</v>
      </c>
      <c r="H376">
        <v>4.66</v>
      </c>
      <c r="J376" s="172">
        <f t="shared" si="14"/>
        <v>4.21</v>
      </c>
    </row>
    <row r="377" spans="2:10" ht="12">
      <c r="B377" t="s">
        <v>944</v>
      </c>
      <c r="C377" t="s">
        <v>152</v>
      </c>
      <c r="D377">
        <v>0.86</v>
      </c>
      <c r="E377">
        <v>0.9</v>
      </c>
      <c r="F377">
        <v>0.89</v>
      </c>
      <c r="G377">
        <v>0.86</v>
      </c>
      <c r="H377">
        <v>0.83</v>
      </c>
      <c r="J377" s="172">
        <f t="shared" si="14"/>
        <v>0.868</v>
      </c>
    </row>
    <row r="378" spans="2:10" ht="12">
      <c r="B378" t="s">
        <v>944</v>
      </c>
      <c r="C378" t="s">
        <v>153</v>
      </c>
      <c r="D378">
        <v>1.24</v>
      </c>
      <c r="E378">
        <v>1.3</v>
      </c>
      <c r="F378">
        <v>1.29</v>
      </c>
      <c r="G378">
        <v>1.25</v>
      </c>
      <c r="H378">
        <v>1.21</v>
      </c>
      <c r="J378" s="172">
        <f t="shared" si="14"/>
        <v>1.258</v>
      </c>
    </row>
    <row r="379" spans="2:10" ht="12">
      <c r="B379" t="s">
        <v>944</v>
      </c>
      <c r="C379" t="s">
        <v>154</v>
      </c>
      <c r="D379">
        <v>3.56</v>
      </c>
      <c r="E379">
        <v>3.6</v>
      </c>
      <c r="F379">
        <v>3.06</v>
      </c>
      <c r="G379">
        <v>3.68</v>
      </c>
      <c r="H379">
        <v>3.89</v>
      </c>
      <c r="J379" s="172">
        <f t="shared" si="14"/>
        <v>3.558</v>
      </c>
    </row>
    <row r="380" spans="2:10" ht="12">
      <c r="B380" t="s">
        <v>944</v>
      </c>
      <c r="C380" t="s">
        <v>155</v>
      </c>
      <c r="D380">
        <v>2.22</v>
      </c>
      <c r="E380">
        <v>2.62</v>
      </c>
      <c r="F380">
        <v>2.5</v>
      </c>
      <c r="G380">
        <v>2.75</v>
      </c>
      <c r="H380">
        <v>2.58</v>
      </c>
      <c r="J380" s="172">
        <f t="shared" si="14"/>
        <v>2.534</v>
      </c>
    </row>
    <row r="381" spans="2:10" ht="12">
      <c r="B381" t="s">
        <v>944</v>
      </c>
      <c r="C381" t="s">
        <v>156</v>
      </c>
      <c r="D381">
        <v>1.63</v>
      </c>
      <c r="E381">
        <v>1.55</v>
      </c>
      <c r="F381">
        <v>1.63</v>
      </c>
      <c r="G381">
        <v>1.32</v>
      </c>
      <c r="H381">
        <v>1.25</v>
      </c>
      <c r="J381" s="172">
        <f t="shared" si="14"/>
        <v>1.476</v>
      </c>
    </row>
    <row r="382" spans="2:10" ht="12">
      <c r="B382" t="s">
        <v>944</v>
      </c>
      <c r="C382" t="s">
        <v>157</v>
      </c>
      <c r="D382">
        <v>0.39</v>
      </c>
      <c r="E382">
        <v>0.47</v>
      </c>
      <c r="F382">
        <v>0.48</v>
      </c>
      <c r="G382">
        <v>0.43</v>
      </c>
      <c r="H382">
        <v>0.46</v>
      </c>
      <c r="J382" s="172">
        <f t="shared" si="14"/>
        <v>0.446</v>
      </c>
    </row>
    <row r="383" ht="12">
      <c r="J383" s="172"/>
    </row>
    <row r="384" ht="12">
      <c r="J384" s="172"/>
    </row>
    <row r="385" s="33" customFormat="1" ht="12">
      <c r="J385" s="213"/>
    </row>
    <row r="386" spans="2:10" s="33" customFormat="1" ht="15">
      <c r="B386" s="214" t="s">
        <v>158</v>
      </c>
      <c r="C386" s="190"/>
      <c r="D386" s="215"/>
      <c r="E386" s="215"/>
      <c r="F386" s="215"/>
      <c r="G386" s="215"/>
      <c r="H386" s="215"/>
      <c r="I386" s="215"/>
      <c r="J386" s="216"/>
    </row>
    <row r="387" spans="2:10" s="33" customFormat="1" ht="12">
      <c r="B387" s="217" t="s">
        <v>159</v>
      </c>
      <c r="C387" s="215"/>
      <c r="D387" s="215"/>
      <c r="E387" s="215"/>
      <c r="F387" s="215"/>
      <c r="G387" s="215"/>
      <c r="H387" s="215"/>
      <c r="I387" s="215"/>
      <c r="J387" s="215"/>
    </row>
    <row r="388" spans="2:10" s="33" customFormat="1" ht="12.75">
      <c r="B388" s="218" t="s">
        <v>160</v>
      </c>
      <c r="C388" s="215"/>
      <c r="D388" s="215"/>
      <c r="E388" s="215"/>
      <c r="F388" s="215"/>
      <c r="G388" s="215"/>
      <c r="H388" s="215"/>
      <c r="I388" s="215"/>
      <c r="J388" s="215"/>
    </row>
    <row r="389" spans="2:10" s="33" customFormat="1" ht="12.75">
      <c r="B389" s="218" t="s">
        <v>161</v>
      </c>
      <c r="C389" s="215"/>
      <c r="D389" s="215"/>
      <c r="E389" s="215"/>
      <c r="F389" s="215"/>
      <c r="G389" s="215"/>
      <c r="H389" s="215"/>
      <c r="I389" s="215"/>
      <c r="J389" s="215"/>
    </row>
    <row r="390" spans="4:10" s="33" customFormat="1" ht="12">
      <c r="D390" s="82">
        <v>2010</v>
      </c>
      <c r="E390" s="82">
        <v>2011</v>
      </c>
      <c r="F390" s="82">
        <v>2012</v>
      </c>
      <c r="G390" s="82">
        <v>2013</v>
      </c>
      <c r="H390" s="82">
        <v>2014</v>
      </c>
      <c r="J390" s="82" t="s">
        <v>765</v>
      </c>
    </row>
    <row r="391" spans="2:10" s="33" customFormat="1" ht="12">
      <c r="B391" s="33" t="s">
        <v>627</v>
      </c>
      <c r="C391" s="33" t="s">
        <v>162</v>
      </c>
      <c r="D391" s="33">
        <v>30.47</v>
      </c>
      <c r="E391" s="33">
        <v>30</v>
      </c>
      <c r="F391" s="33">
        <v>29.77</v>
      </c>
      <c r="G391" s="33">
        <v>30.06</v>
      </c>
      <c r="H391" s="33">
        <v>30.94</v>
      </c>
      <c r="J391" s="172">
        <f aca="true" t="shared" si="15" ref="J391:J399">AVERAGE(D391:H391)</f>
        <v>30.248</v>
      </c>
    </row>
    <row r="392" spans="2:10" s="33" customFormat="1" ht="12">
      <c r="B392" s="33" t="s">
        <v>627</v>
      </c>
      <c r="C392" s="33" t="s">
        <v>163</v>
      </c>
      <c r="D392" s="33">
        <v>2.47</v>
      </c>
      <c r="E392" s="33">
        <v>2.62</v>
      </c>
      <c r="F392" s="33">
        <v>3.25</v>
      </c>
      <c r="G392" s="33">
        <v>2.94</v>
      </c>
      <c r="H392" s="33">
        <v>2.45</v>
      </c>
      <c r="J392" s="172">
        <f t="shared" si="15"/>
        <v>2.746</v>
      </c>
    </row>
    <row r="393" spans="2:10" s="33" customFormat="1" ht="12">
      <c r="B393" s="33" t="s">
        <v>627</v>
      </c>
      <c r="C393" s="33" t="s">
        <v>164</v>
      </c>
      <c r="D393" s="33">
        <v>4.34</v>
      </c>
      <c r="E393" s="33">
        <v>4.25</v>
      </c>
      <c r="F393" s="33">
        <v>4.18</v>
      </c>
      <c r="G393" s="33">
        <v>4.24</v>
      </c>
      <c r="H393" s="33">
        <v>4.08</v>
      </c>
      <c r="J393" s="172">
        <f t="shared" si="15"/>
        <v>4.217999999999999</v>
      </c>
    </row>
    <row r="394" spans="2:10" s="33" customFormat="1" ht="12">
      <c r="B394" s="33" t="s">
        <v>627</v>
      </c>
      <c r="C394" s="33" t="s">
        <v>165</v>
      </c>
      <c r="D394" s="33">
        <v>27.88</v>
      </c>
      <c r="E394" s="33">
        <v>27.26</v>
      </c>
      <c r="F394" s="33">
        <v>27.6</v>
      </c>
      <c r="G394" s="33">
        <v>27.34</v>
      </c>
      <c r="H394" s="33">
        <v>26.48</v>
      </c>
      <c r="J394" s="172">
        <f t="shared" si="15"/>
        <v>27.312</v>
      </c>
    </row>
    <row r="395" spans="2:10" s="33" customFormat="1" ht="12">
      <c r="B395" s="33" t="s">
        <v>627</v>
      </c>
      <c r="C395" s="33" t="s">
        <v>166</v>
      </c>
      <c r="D395" s="33">
        <v>22.06</v>
      </c>
      <c r="E395" s="33">
        <v>21.5</v>
      </c>
      <c r="F395" s="33">
        <v>22.3</v>
      </c>
      <c r="G395" s="33">
        <v>20.88</v>
      </c>
      <c r="H395" s="33">
        <v>20.63</v>
      </c>
      <c r="J395" s="172">
        <f t="shared" si="15"/>
        <v>21.473999999999997</v>
      </c>
    </row>
    <row r="396" spans="2:10" s="33" customFormat="1" ht="12">
      <c r="B396" s="33" t="s">
        <v>627</v>
      </c>
      <c r="C396" s="33" t="s">
        <v>167</v>
      </c>
      <c r="D396" s="33">
        <v>1.08</v>
      </c>
      <c r="E396" s="33">
        <v>1.03</v>
      </c>
      <c r="F396" s="33">
        <v>0.97</v>
      </c>
      <c r="G396" s="33">
        <v>0.93</v>
      </c>
      <c r="H396" s="33">
        <v>0.95</v>
      </c>
      <c r="J396" s="172">
        <f t="shared" si="15"/>
        <v>0.992</v>
      </c>
    </row>
    <row r="397" spans="2:10" s="33" customFormat="1" ht="12">
      <c r="B397" s="33" t="s">
        <v>627</v>
      </c>
      <c r="C397" s="33" t="s">
        <v>168</v>
      </c>
      <c r="D397" s="33">
        <v>1.09</v>
      </c>
      <c r="E397" s="33">
        <v>1.1</v>
      </c>
      <c r="F397" s="33">
        <v>0.96</v>
      </c>
      <c r="G397" s="33">
        <v>1.01</v>
      </c>
      <c r="H397" s="33">
        <v>1.13</v>
      </c>
      <c r="J397" s="172">
        <f t="shared" si="15"/>
        <v>1.058</v>
      </c>
    </row>
    <row r="398" spans="2:10" s="33" customFormat="1" ht="12">
      <c r="B398" s="33" t="s">
        <v>627</v>
      </c>
      <c r="C398" s="33" t="s">
        <v>169</v>
      </c>
      <c r="D398" s="33">
        <v>7.8</v>
      </c>
      <c r="E398" s="33">
        <v>8.24</v>
      </c>
      <c r="F398" s="33">
        <v>7.67</v>
      </c>
      <c r="G398" s="33">
        <v>8.18</v>
      </c>
      <c r="H398" s="33">
        <v>8.18</v>
      </c>
      <c r="J398" s="172">
        <f t="shared" si="15"/>
        <v>8.014</v>
      </c>
    </row>
    <row r="399" spans="2:10" s="33" customFormat="1" ht="12">
      <c r="B399" s="33" t="s">
        <v>170</v>
      </c>
      <c r="C399" s="33" t="s">
        <v>1000</v>
      </c>
      <c r="D399" s="33">
        <v>16.34</v>
      </c>
      <c r="E399" s="33">
        <v>16.87</v>
      </c>
      <c r="F399" s="33">
        <v>17.33</v>
      </c>
      <c r="G399" s="33">
        <v>18.07</v>
      </c>
      <c r="H399" s="33">
        <v>18.74</v>
      </c>
      <c r="J399" s="172">
        <f t="shared" si="15"/>
        <v>17.47</v>
      </c>
    </row>
    <row r="400" s="33" customFormat="1" ht="12"/>
    <row r="401" s="33" customFormat="1" ht="12">
      <c r="C401" s="33" t="s">
        <v>171</v>
      </c>
    </row>
    <row r="402" s="33" customFormat="1" ht="12">
      <c r="C402" s="33" t="s">
        <v>172</v>
      </c>
    </row>
    <row r="403" s="33" customFormat="1" ht="12">
      <c r="C403" s="33" t="s">
        <v>173</v>
      </c>
    </row>
    <row r="404" s="33" customFormat="1" ht="12"/>
  </sheetData>
  <sheetProtection/>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indexed="31"/>
  </sheetPr>
  <dimension ref="B2:M241"/>
  <sheetViews>
    <sheetView zoomScalePageLayoutView="0" workbookViewId="0" topLeftCell="A1">
      <selection activeCell="G9" sqref="G9"/>
    </sheetView>
  </sheetViews>
  <sheetFormatPr defaultColWidth="9.140625" defaultRowHeight="12.75"/>
  <cols>
    <col min="1" max="1" width="3.28125" style="0" customWidth="1"/>
    <col min="2" max="2" width="44.8515625" style="0" customWidth="1"/>
    <col min="3" max="7" width="9.28125" style="170" customWidth="1"/>
    <col min="8" max="8" width="4.421875" style="0" customWidth="1"/>
    <col min="9" max="9" width="17.8515625" style="0" bestFit="1" customWidth="1"/>
    <col min="10" max="10" width="3.7109375" style="0" customWidth="1"/>
    <col min="11" max="11" width="22.7109375" style="0" bestFit="1" customWidth="1"/>
  </cols>
  <sheetData>
    <row r="1" ht="9.75" customHeight="1"/>
    <row r="2" spans="2:5" ht="21.75" customHeight="1">
      <c r="B2" s="190" t="s">
        <v>577</v>
      </c>
      <c r="C2" s="191"/>
      <c r="D2" s="191"/>
      <c r="E2" s="191"/>
    </row>
    <row r="4" spans="2:11" ht="12">
      <c r="B4" s="524" t="s">
        <v>937</v>
      </c>
      <c r="C4" s="74"/>
      <c r="D4" s="74"/>
      <c r="E4" s="74"/>
      <c r="F4" s="74"/>
      <c r="G4" s="74"/>
      <c r="H4" s="74"/>
      <c r="I4" s="74"/>
      <c r="J4" s="74"/>
      <c r="K4" s="74"/>
    </row>
    <row r="5" spans="2:11" ht="12.75">
      <c r="B5" s="525" t="s">
        <v>940</v>
      </c>
      <c r="C5" s="526"/>
      <c r="D5" s="526"/>
      <c r="E5" s="526"/>
      <c r="F5" s="526"/>
      <c r="G5" s="526"/>
      <c r="H5" s="74"/>
      <c r="I5" s="74"/>
      <c r="J5" s="74"/>
      <c r="K5" s="74"/>
    </row>
    <row r="6" spans="2:11" ht="12.75">
      <c r="B6" s="526" t="s">
        <v>942</v>
      </c>
      <c r="C6" s="74"/>
      <c r="D6" s="526"/>
      <c r="E6" s="526"/>
      <c r="F6" s="526"/>
      <c r="G6" s="526"/>
      <c r="H6" s="74"/>
      <c r="I6" s="74"/>
      <c r="J6" s="74"/>
      <c r="K6" s="74"/>
    </row>
    <row r="8" spans="2:9" ht="24.75">
      <c r="B8" s="506" t="s">
        <v>825</v>
      </c>
      <c r="C8" s="519" t="s">
        <v>826</v>
      </c>
      <c r="D8" s="519" t="s">
        <v>827</v>
      </c>
      <c r="E8" s="507"/>
      <c r="F8" s="508" t="s">
        <v>836</v>
      </c>
      <c r="G8" s="509"/>
      <c r="H8" s="509"/>
      <c r="I8" s="510"/>
    </row>
    <row r="9" spans="2:9" ht="12">
      <c r="B9" s="511" t="s">
        <v>657</v>
      </c>
      <c r="C9" s="520">
        <f>I33</f>
        <v>10.995999999999999</v>
      </c>
      <c r="D9" s="520">
        <f>I42</f>
        <v>19.758000000000003</v>
      </c>
      <c r="E9" s="512"/>
      <c r="F9" s="513">
        <f aca="true" t="shared" si="0" ref="F9:F29">C9/D9</f>
        <v>0.5565340621520395</v>
      </c>
      <c r="G9" s="514" t="s">
        <v>401</v>
      </c>
      <c r="H9" s="514"/>
      <c r="I9" s="515"/>
    </row>
    <row r="10" spans="2:9" ht="12">
      <c r="B10" s="511" t="s">
        <v>670</v>
      </c>
      <c r="C10" s="520">
        <f>I44</f>
        <v>0.708</v>
      </c>
      <c r="D10" s="520">
        <f>I46</f>
        <v>1.1280000000000001</v>
      </c>
      <c r="E10" s="512"/>
      <c r="F10" s="513">
        <f t="shared" si="0"/>
        <v>0.627659574468085</v>
      </c>
      <c r="G10" s="514"/>
      <c r="H10" s="514"/>
      <c r="I10" s="515"/>
    </row>
    <row r="11" spans="2:9" ht="12">
      <c r="B11" s="511" t="s">
        <v>828</v>
      </c>
      <c r="C11" s="520">
        <f>I48</f>
        <v>0.9179999999999999</v>
      </c>
      <c r="D11" s="520">
        <f>I52</f>
        <v>1.94</v>
      </c>
      <c r="E11" s="512"/>
      <c r="F11" s="513">
        <f t="shared" si="0"/>
        <v>0.4731958762886598</v>
      </c>
      <c r="G11" s="514"/>
      <c r="H11" s="514"/>
      <c r="I11" s="515"/>
    </row>
    <row r="12" spans="2:9" ht="12">
      <c r="B12" s="511" t="s">
        <v>673</v>
      </c>
      <c r="C12" s="520">
        <f>I54</f>
        <v>0.62</v>
      </c>
      <c r="D12" s="520">
        <f>I56</f>
        <v>0.8720000000000001</v>
      </c>
      <c r="E12" s="512"/>
      <c r="F12" s="513">
        <f t="shared" si="0"/>
        <v>0.7110091743119266</v>
      </c>
      <c r="G12" s="514"/>
      <c r="H12" s="514"/>
      <c r="I12" s="515"/>
    </row>
    <row r="13" spans="2:9" ht="12">
      <c r="B13" s="511" t="s">
        <v>674</v>
      </c>
      <c r="C13" s="520">
        <f>I58</f>
        <v>2.586</v>
      </c>
      <c r="D13" s="520">
        <f>I60</f>
        <v>3.3920000000000003</v>
      </c>
      <c r="E13" s="512"/>
      <c r="F13" s="513">
        <f t="shared" si="0"/>
        <v>0.762382075471698</v>
      </c>
      <c r="G13" s="514"/>
      <c r="H13" s="514"/>
      <c r="I13" s="515"/>
    </row>
    <row r="14" spans="2:9" ht="12">
      <c r="B14" s="511" t="s">
        <v>662</v>
      </c>
      <c r="C14" s="520">
        <f>I62</f>
        <v>5.506</v>
      </c>
      <c r="D14" s="520">
        <f>I62</f>
        <v>5.506</v>
      </c>
      <c r="E14" s="512"/>
      <c r="F14" s="522">
        <f t="shared" si="0"/>
        <v>1</v>
      </c>
      <c r="G14" s="514"/>
      <c r="H14" s="514"/>
      <c r="I14" s="515"/>
    </row>
    <row r="15" spans="2:9" ht="12">
      <c r="B15" s="511" t="s">
        <v>664</v>
      </c>
      <c r="C15" s="520">
        <f>I64</f>
        <v>8.102</v>
      </c>
      <c r="D15" s="520">
        <f>I68</f>
        <v>10.26</v>
      </c>
      <c r="E15" s="512"/>
      <c r="F15" s="513">
        <f t="shared" si="0"/>
        <v>0.7896686159844055</v>
      </c>
      <c r="G15" s="514"/>
      <c r="H15" s="514"/>
      <c r="I15" s="515"/>
    </row>
    <row r="16" spans="2:9" ht="12">
      <c r="B16" s="511" t="s">
        <v>675</v>
      </c>
      <c r="C16" s="520">
        <f>I70</f>
        <v>2.672</v>
      </c>
      <c r="D16" s="520">
        <f>I72</f>
        <v>2.824</v>
      </c>
      <c r="E16" s="512"/>
      <c r="F16" s="513">
        <f t="shared" si="0"/>
        <v>0.9461756373937679</v>
      </c>
      <c r="G16" s="514"/>
      <c r="H16" s="514"/>
      <c r="I16" s="515"/>
    </row>
    <row r="17" spans="2:9" ht="12">
      <c r="B17" s="511" t="s">
        <v>676</v>
      </c>
      <c r="C17" s="520">
        <f>I74</f>
        <v>3.032</v>
      </c>
      <c r="D17" s="520">
        <f>I74</f>
        <v>3.032</v>
      </c>
      <c r="E17" s="512"/>
      <c r="F17" s="522">
        <f t="shared" si="0"/>
        <v>1</v>
      </c>
      <c r="G17" s="514"/>
      <c r="H17" s="514"/>
      <c r="I17" s="515"/>
    </row>
    <row r="18" spans="2:9" ht="12">
      <c r="B18" s="511" t="s">
        <v>829</v>
      </c>
      <c r="C18" s="520">
        <f>I76</f>
        <v>3.478</v>
      </c>
      <c r="D18" s="520">
        <f>I80</f>
        <v>7.608</v>
      </c>
      <c r="E18" s="512"/>
      <c r="F18" s="513">
        <f t="shared" si="0"/>
        <v>0.45715036803364884</v>
      </c>
      <c r="G18" s="514"/>
      <c r="H18" s="514"/>
      <c r="I18" s="515"/>
    </row>
    <row r="19" spans="2:9" ht="12">
      <c r="B19" s="511" t="s">
        <v>830</v>
      </c>
      <c r="C19" s="520">
        <f>I82</f>
        <v>3.5420000000000003</v>
      </c>
      <c r="D19" s="520">
        <f>I82</f>
        <v>3.5420000000000003</v>
      </c>
      <c r="E19" s="512"/>
      <c r="F19" s="522">
        <f t="shared" si="0"/>
        <v>1</v>
      </c>
      <c r="G19" s="514"/>
      <c r="H19" s="514"/>
      <c r="I19" s="515"/>
    </row>
    <row r="20" spans="2:9" ht="12">
      <c r="B20" s="511" t="s">
        <v>831</v>
      </c>
      <c r="C20" s="520">
        <f>I84</f>
        <v>8.452000000000002</v>
      </c>
      <c r="D20" s="520">
        <f>I84</f>
        <v>8.452000000000002</v>
      </c>
      <c r="E20" s="512"/>
      <c r="F20" s="522">
        <f t="shared" si="0"/>
        <v>1</v>
      </c>
      <c r="G20" s="514"/>
      <c r="H20" s="514"/>
      <c r="I20" s="515"/>
    </row>
    <row r="21" spans="2:9" ht="12">
      <c r="B21" s="511" t="s">
        <v>832</v>
      </c>
      <c r="C21" s="520">
        <f>I86</f>
        <v>0.246</v>
      </c>
      <c r="D21" s="520">
        <f>I90</f>
        <v>1.486</v>
      </c>
      <c r="E21" s="512"/>
      <c r="F21" s="513">
        <f t="shared" si="0"/>
        <v>0.1655450874831763</v>
      </c>
      <c r="G21" s="514"/>
      <c r="H21" s="514"/>
      <c r="I21" s="515"/>
    </row>
    <row r="22" spans="2:9" ht="12">
      <c r="B22" s="511" t="s">
        <v>665</v>
      </c>
      <c r="C22" s="520">
        <f>I92</f>
        <v>4.3020000000000005</v>
      </c>
      <c r="D22" s="520">
        <f>I92</f>
        <v>4.3020000000000005</v>
      </c>
      <c r="E22" s="512"/>
      <c r="F22" s="522">
        <f t="shared" si="0"/>
        <v>1</v>
      </c>
      <c r="G22" s="514"/>
      <c r="H22" s="514"/>
      <c r="I22" s="515"/>
    </row>
    <row r="23" spans="2:9" ht="12">
      <c r="B23" s="511" t="s">
        <v>667</v>
      </c>
      <c r="C23" s="520">
        <f>I94</f>
        <v>23.908</v>
      </c>
      <c r="D23" s="520">
        <f>I99</f>
        <v>58.540000000000006</v>
      </c>
      <c r="E23" s="512"/>
      <c r="F23" s="513">
        <f t="shared" si="0"/>
        <v>0.408404509736932</v>
      </c>
      <c r="G23" s="514"/>
      <c r="H23" s="514"/>
      <c r="I23" s="515"/>
    </row>
    <row r="24" spans="2:9" ht="12">
      <c r="B24" s="511" t="s">
        <v>833</v>
      </c>
      <c r="C24" s="520">
        <f>I101</f>
        <v>3.3519999999999994</v>
      </c>
      <c r="D24" s="520">
        <f>I101</f>
        <v>3.3519999999999994</v>
      </c>
      <c r="E24" s="512"/>
      <c r="F24" s="522">
        <f t="shared" si="0"/>
        <v>1</v>
      </c>
      <c r="G24" s="514"/>
      <c r="H24" s="514"/>
      <c r="I24" s="515"/>
    </row>
    <row r="25" spans="2:9" ht="12">
      <c r="B25" s="511" t="s">
        <v>834</v>
      </c>
      <c r="C25" s="520">
        <f>I103</f>
        <v>0.6759999999999999</v>
      </c>
      <c r="D25" s="520">
        <f>I103</f>
        <v>0.6759999999999999</v>
      </c>
      <c r="E25" s="512"/>
      <c r="F25" s="522">
        <f t="shared" si="0"/>
        <v>1</v>
      </c>
      <c r="G25" s="514"/>
      <c r="H25" s="514"/>
      <c r="I25" s="515"/>
    </row>
    <row r="26" spans="2:9" ht="12">
      <c r="B26" s="511" t="s">
        <v>835</v>
      </c>
      <c r="C26" s="520">
        <f>I105</f>
        <v>1.248</v>
      </c>
      <c r="D26" s="520">
        <f>I105</f>
        <v>1.248</v>
      </c>
      <c r="E26" s="512"/>
      <c r="F26" s="522">
        <f t="shared" si="0"/>
        <v>1</v>
      </c>
      <c r="G26" s="514"/>
      <c r="H26" s="514"/>
      <c r="I26" s="515"/>
    </row>
    <row r="27" spans="2:9" ht="12">
      <c r="B27" s="511" t="s">
        <v>682</v>
      </c>
      <c r="C27" s="520">
        <f>I107</f>
        <v>0.8320000000000001</v>
      </c>
      <c r="D27" s="520">
        <f>I109</f>
        <v>1.184</v>
      </c>
      <c r="E27" s="512"/>
      <c r="F27" s="513">
        <f t="shared" si="0"/>
        <v>0.7027027027027029</v>
      </c>
      <c r="G27" s="514"/>
      <c r="H27" s="514"/>
      <c r="I27" s="515"/>
    </row>
    <row r="28" spans="2:9" ht="12">
      <c r="B28" s="511" t="s">
        <v>660</v>
      </c>
      <c r="C28" s="520">
        <f>I111</f>
        <v>3.59</v>
      </c>
      <c r="D28" s="520">
        <f>I115</f>
        <v>4.272</v>
      </c>
      <c r="E28" s="512"/>
      <c r="F28" s="513">
        <f t="shared" si="0"/>
        <v>0.8403558052434457</v>
      </c>
      <c r="G28" s="514"/>
      <c r="H28" s="514"/>
      <c r="I28" s="515"/>
    </row>
    <row r="29" spans="2:9" ht="12">
      <c r="B29" s="207" t="s">
        <v>669</v>
      </c>
      <c r="C29" s="521">
        <f>I117</f>
        <v>8.552</v>
      </c>
      <c r="D29" s="521">
        <f>I123</f>
        <v>30.836000000000002</v>
      </c>
      <c r="E29" s="516"/>
      <c r="F29" s="517">
        <f t="shared" si="0"/>
        <v>0.2773381761577377</v>
      </c>
      <c r="G29" s="518" t="s">
        <v>838</v>
      </c>
      <c r="H29" s="518"/>
      <c r="I29" s="209"/>
    </row>
    <row r="30" spans="3:13" ht="12.75">
      <c r="C30" s="193"/>
      <c r="D30" s="193"/>
      <c r="E30" s="193"/>
      <c r="F30" s="193"/>
      <c r="G30" s="193"/>
      <c r="H30" s="194"/>
      <c r="I30" s="194"/>
      <c r="J30" s="194"/>
      <c r="K30" s="194"/>
      <c r="L30" s="194"/>
      <c r="M30" s="194"/>
    </row>
    <row r="31" spans="2:13" s="194" customFormat="1" ht="12.75">
      <c r="B31"/>
      <c r="C31" s="170"/>
      <c r="D31" s="170"/>
      <c r="E31" s="170"/>
      <c r="F31" s="170"/>
      <c r="G31" s="170"/>
      <c r="H31"/>
      <c r="I31"/>
      <c r="J31"/>
      <c r="K31"/>
      <c r="L31"/>
      <c r="M31"/>
    </row>
    <row r="32" spans="2:12" ht="13.5">
      <c r="B32" s="82" t="s">
        <v>614</v>
      </c>
      <c r="C32" s="171">
        <v>2010</v>
      </c>
      <c r="D32" s="171">
        <v>2011</v>
      </c>
      <c r="E32" s="171">
        <v>2012</v>
      </c>
      <c r="F32" s="171">
        <v>2013</v>
      </c>
      <c r="G32" s="171">
        <v>2014</v>
      </c>
      <c r="H32" s="33"/>
      <c r="I32" s="82" t="s">
        <v>765</v>
      </c>
      <c r="J32" s="33"/>
      <c r="K32" s="82" t="s">
        <v>836</v>
      </c>
      <c r="L32" s="179"/>
    </row>
    <row r="33" spans="2:12" ht="12">
      <c r="B33" s="195" t="s">
        <v>837</v>
      </c>
      <c r="C33" s="196">
        <v>11.2</v>
      </c>
      <c r="D33" s="196">
        <v>11.1</v>
      </c>
      <c r="E33" s="196">
        <v>11.02</v>
      </c>
      <c r="F33" s="196">
        <v>10.91</v>
      </c>
      <c r="G33" s="196">
        <v>10.75</v>
      </c>
      <c r="H33" s="195"/>
      <c r="I33" s="197">
        <f aca="true" t="shared" si="1" ref="I33:I42">AVERAGE(C33:G33)</f>
        <v>10.995999999999999</v>
      </c>
      <c r="K33" s="192">
        <f>I33/SUM(I33:I39)</f>
        <v>0.5565340621520395</v>
      </c>
      <c r="L33" t="s">
        <v>838</v>
      </c>
    </row>
    <row r="34" spans="2:12" ht="12">
      <c r="B34" t="s">
        <v>839</v>
      </c>
      <c r="C34" s="170">
        <v>0.39</v>
      </c>
      <c r="D34" s="170">
        <v>0.4</v>
      </c>
      <c r="E34" s="170">
        <v>0.47</v>
      </c>
      <c r="F34" s="170">
        <v>0.1</v>
      </c>
      <c r="G34" s="170">
        <v>0.11</v>
      </c>
      <c r="I34" s="172">
        <f t="shared" si="1"/>
        <v>0.29400000000000004</v>
      </c>
      <c r="K34" s="192">
        <f>I33/(I33+I40)</f>
        <v>0.8880633177192699</v>
      </c>
      <c r="L34" t="s">
        <v>840</v>
      </c>
    </row>
    <row r="35" spans="2:9" ht="12">
      <c r="B35" t="s">
        <v>841</v>
      </c>
      <c r="C35" s="170">
        <v>0.42</v>
      </c>
      <c r="D35" s="170">
        <v>0.32</v>
      </c>
      <c r="E35" s="170">
        <v>0.35</v>
      </c>
      <c r="F35" s="170">
        <v>0.35</v>
      </c>
      <c r="G35" s="170">
        <v>0.3</v>
      </c>
      <c r="I35" s="172">
        <f t="shared" si="1"/>
        <v>0.348</v>
      </c>
    </row>
    <row r="36" spans="2:9" ht="12">
      <c r="B36" t="s">
        <v>842</v>
      </c>
      <c r="C36" s="170">
        <v>0.08</v>
      </c>
      <c r="D36" s="170">
        <v>0.08</v>
      </c>
      <c r="E36" s="170">
        <v>0.06</v>
      </c>
      <c r="F36" s="170">
        <v>0.08</v>
      </c>
      <c r="G36" s="170">
        <v>0.07</v>
      </c>
      <c r="I36" s="172">
        <f t="shared" si="1"/>
        <v>0.074</v>
      </c>
    </row>
    <row r="37" spans="2:9" ht="12">
      <c r="B37" t="s">
        <v>843</v>
      </c>
      <c r="C37" s="170">
        <v>8.22</v>
      </c>
      <c r="D37" s="170">
        <v>7.72</v>
      </c>
      <c r="E37" s="170">
        <v>6.99</v>
      </c>
      <c r="F37" s="170">
        <v>6.98</v>
      </c>
      <c r="G37" s="170">
        <v>6.97</v>
      </c>
      <c r="I37" s="172">
        <f t="shared" si="1"/>
        <v>7.376</v>
      </c>
    </row>
    <row r="38" spans="2:9" ht="12">
      <c r="B38" t="s">
        <v>844</v>
      </c>
      <c r="C38" s="170">
        <v>0.13</v>
      </c>
      <c r="D38" s="170">
        <v>0.13</v>
      </c>
      <c r="E38" s="170">
        <v>0.09</v>
      </c>
      <c r="F38" s="170">
        <v>0.13</v>
      </c>
      <c r="G38" s="170">
        <v>0.12</v>
      </c>
      <c r="I38" s="172">
        <f t="shared" si="1"/>
        <v>0.12</v>
      </c>
    </row>
    <row r="39" spans="2:9" ht="12">
      <c r="B39" t="s">
        <v>845</v>
      </c>
      <c r="C39" s="170">
        <v>0.53</v>
      </c>
      <c r="D39" s="170">
        <v>0.58</v>
      </c>
      <c r="E39" s="170">
        <v>0.55</v>
      </c>
      <c r="F39" s="170">
        <v>0.55</v>
      </c>
      <c r="G39" s="170">
        <v>0.54</v>
      </c>
      <c r="I39" s="172">
        <f t="shared" si="1"/>
        <v>0.55</v>
      </c>
    </row>
    <row r="40" spans="2:9" ht="12">
      <c r="B40" s="198" t="s">
        <v>846</v>
      </c>
      <c r="C40" s="196">
        <f>C34+C35+C36+C38+C39</f>
        <v>1.55</v>
      </c>
      <c r="D40" s="196">
        <f>D34+D35+D36+D38+D39</f>
        <v>1.5099999999999998</v>
      </c>
      <c r="E40" s="196">
        <f>E34+E35+E36+E38+E39</f>
        <v>1.52</v>
      </c>
      <c r="F40" s="196">
        <f>F34+F35+F36+F38+F39</f>
        <v>1.21</v>
      </c>
      <c r="G40" s="196">
        <f>G34+G35+G36+G38+G39</f>
        <v>1.1400000000000001</v>
      </c>
      <c r="H40" s="198"/>
      <c r="I40" s="199">
        <f t="shared" si="1"/>
        <v>1.386</v>
      </c>
    </row>
    <row r="41" spans="2:9" ht="12">
      <c r="B41" s="198" t="s">
        <v>847</v>
      </c>
      <c r="C41" s="196">
        <f>SUM(C34:C39)</f>
        <v>9.770000000000001</v>
      </c>
      <c r="D41" s="196">
        <f>SUM(D34:D39)</f>
        <v>9.23</v>
      </c>
      <c r="E41" s="196">
        <f>SUM(E34:E39)</f>
        <v>8.51</v>
      </c>
      <c r="F41" s="196">
        <f>SUM(F34:F39)</f>
        <v>8.190000000000001</v>
      </c>
      <c r="G41" s="196">
        <f>SUM(G34:G39)</f>
        <v>8.11</v>
      </c>
      <c r="H41" s="198"/>
      <c r="I41" s="199">
        <f t="shared" si="1"/>
        <v>8.762</v>
      </c>
    </row>
    <row r="42" spans="2:9" ht="12">
      <c r="B42" s="181" t="s">
        <v>848</v>
      </c>
      <c r="C42" s="196">
        <f>SUM(C33:C39)</f>
        <v>20.970000000000002</v>
      </c>
      <c r="D42" s="196">
        <f>SUM(D33:D39)</f>
        <v>20.33</v>
      </c>
      <c r="E42" s="196">
        <f>SUM(E33:E39)</f>
        <v>19.53</v>
      </c>
      <c r="F42" s="196">
        <f>SUM(F33:F39)</f>
        <v>19.1</v>
      </c>
      <c r="G42" s="196">
        <f>SUM(G33:G39)</f>
        <v>18.86</v>
      </c>
      <c r="H42" s="181"/>
      <c r="I42" s="188">
        <f t="shared" si="1"/>
        <v>19.758000000000003</v>
      </c>
    </row>
    <row r="43" ht="12">
      <c r="I43" s="172"/>
    </row>
    <row r="44" spans="2:11" ht="12">
      <c r="B44" s="195" t="s">
        <v>849</v>
      </c>
      <c r="C44" s="196">
        <v>0.71</v>
      </c>
      <c r="D44" s="196">
        <v>0.75</v>
      </c>
      <c r="E44" s="196">
        <v>0.71</v>
      </c>
      <c r="F44" s="196">
        <v>0.67</v>
      </c>
      <c r="G44" s="196">
        <v>0.7</v>
      </c>
      <c r="H44" s="195"/>
      <c r="I44" s="197">
        <f>AVERAGE(C44:G44)</f>
        <v>0.708</v>
      </c>
      <c r="K44" s="192">
        <f>I44/I46</f>
        <v>0.627659574468085</v>
      </c>
    </row>
    <row r="45" spans="2:11" ht="12">
      <c r="B45" s="198" t="s">
        <v>850</v>
      </c>
      <c r="C45" s="196">
        <v>0.42</v>
      </c>
      <c r="D45" s="196">
        <v>0.45</v>
      </c>
      <c r="E45" s="196">
        <v>0.42</v>
      </c>
      <c r="F45" s="196">
        <v>0.4</v>
      </c>
      <c r="G45" s="196">
        <v>0.41</v>
      </c>
      <c r="H45" s="198"/>
      <c r="I45" s="199">
        <f>AVERAGE(C45:G45)</f>
        <v>0.42000000000000004</v>
      </c>
      <c r="K45" s="192"/>
    </row>
    <row r="46" spans="2:11" ht="12">
      <c r="B46" s="181" t="s">
        <v>851</v>
      </c>
      <c r="C46" s="196">
        <f>SUM(C44:C45)</f>
        <v>1.13</v>
      </c>
      <c r="D46" s="196">
        <f>SUM(D44:D45)</f>
        <v>1.2</v>
      </c>
      <c r="E46" s="196">
        <f>SUM(E44:E45)</f>
        <v>1.13</v>
      </c>
      <c r="F46" s="196">
        <f>SUM(F44:F45)</f>
        <v>1.07</v>
      </c>
      <c r="G46" s="196">
        <f>SUM(G44:G45)</f>
        <v>1.1099999999999999</v>
      </c>
      <c r="H46" s="181"/>
      <c r="I46" s="188">
        <f>AVERAGE(C46:G46)</f>
        <v>1.1280000000000001</v>
      </c>
      <c r="K46" s="192"/>
    </row>
    <row r="47" spans="9:11" ht="12">
      <c r="I47" s="172"/>
      <c r="K47" s="192"/>
    </row>
    <row r="48" spans="2:11" ht="12">
      <c r="B48" s="195" t="s">
        <v>852</v>
      </c>
      <c r="C48" s="196">
        <v>0.93</v>
      </c>
      <c r="D48" s="196">
        <v>0.96</v>
      </c>
      <c r="E48" s="196">
        <v>0.94</v>
      </c>
      <c r="F48" s="196">
        <v>0.91</v>
      </c>
      <c r="G48" s="196">
        <v>0.85</v>
      </c>
      <c r="H48" s="195"/>
      <c r="I48" s="197">
        <f>AVERAGE(C48:G48)</f>
        <v>0.9179999999999999</v>
      </c>
      <c r="K48" s="192">
        <f>I48/I52</f>
        <v>0.4731958762886598</v>
      </c>
    </row>
    <row r="49" spans="2:11" ht="12">
      <c r="B49" t="s">
        <v>853</v>
      </c>
      <c r="C49" s="170">
        <v>0.67</v>
      </c>
      <c r="D49" s="170">
        <v>0.66</v>
      </c>
      <c r="E49" s="170">
        <v>0.76</v>
      </c>
      <c r="F49" s="170">
        <v>0.7</v>
      </c>
      <c r="G49" s="170">
        <v>0.68</v>
      </c>
      <c r="I49" s="172">
        <f>AVERAGE(C49:G49)</f>
        <v>0.6940000000000001</v>
      </c>
      <c r="K49" s="192"/>
    </row>
    <row r="50" spans="2:11" ht="12">
      <c r="B50" t="s">
        <v>854</v>
      </c>
      <c r="C50" s="170">
        <v>0.33</v>
      </c>
      <c r="D50" s="170">
        <v>0.31</v>
      </c>
      <c r="E50" s="170">
        <v>0.36</v>
      </c>
      <c r="F50" s="170">
        <v>0.33</v>
      </c>
      <c r="G50" s="170">
        <v>0.31</v>
      </c>
      <c r="I50" s="172">
        <f>AVERAGE(C50:G50)</f>
        <v>0.328</v>
      </c>
      <c r="K50" s="192"/>
    </row>
    <row r="51" spans="2:11" ht="12">
      <c r="B51" s="198" t="s">
        <v>855</v>
      </c>
      <c r="C51" s="196">
        <f>SUM(C49:C50)</f>
        <v>1</v>
      </c>
      <c r="D51" s="196">
        <f>SUM(D49:D50)</f>
        <v>0.97</v>
      </c>
      <c r="E51" s="196">
        <f>SUM(E49:E50)</f>
        <v>1.12</v>
      </c>
      <c r="F51" s="196">
        <f>SUM(F49:F50)</f>
        <v>1.03</v>
      </c>
      <c r="G51" s="196">
        <f>SUM(G49:G50)</f>
        <v>0.99</v>
      </c>
      <c r="H51" s="198"/>
      <c r="I51" s="199">
        <f>AVERAGE(C51:G51)</f>
        <v>1.022</v>
      </c>
      <c r="K51" s="192"/>
    </row>
    <row r="52" spans="2:9" ht="12">
      <c r="B52" s="181" t="s">
        <v>856</v>
      </c>
      <c r="C52" s="196">
        <f>SUM(C48:C50)</f>
        <v>1.9300000000000002</v>
      </c>
      <c r="D52" s="196">
        <f>SUM(D48:D50)</f>
        <v>1.9300000000000002</v>
      </c>
      <c r="E52" s="196">
        <f>SUM(E48:E50)</f>
        <v>2.06</v>
      </c>
      <c r="F52" s="196">
        <f>SUM(F48:F50)</f>
        <v>1.94</v>
      </c>
      <c r="G52" s="196">
        <f>SUM(G48:G50)</f>
        <v>1.84</v>
      </c>
      <c r="H52" s="181"/>
      <c r="I52" s="188">
        <f>AVERAGE(C52:G52)</f>
        <v>1.94</v>
      </c>
    </row>
    <row r="53" spans="2:13" ht="12.75">
      <c r="B53" s="194"/>
      <c r="C53" s="200"/>
      <c r="D53" s="200"/>
      <c r="E53" s="200"/>
      <c r="F53" s="200"/>
      <c r="G53" s="200"/>
      <c r="H53" s="194"/>
      <c r="I53" s="201"/>
      <c r="J53" s="194"/>
      <c r="K53" s="194"/>
      <c r="L53" s="194"/>
      <c r="M53" s="194"/>
    </row>
    <row r="54" spans="2:13" s="194" customFormat="1" ht="12.75">
      <c r="B54" s="195" t="s">
        <v>857</v>
      </c>
      <c r="C54" s="196">
        <v>0.51</v>
      </c>
      <c r="D54" s="196">
        <v>0.61</v>
      </c>
      <c r="E54" s="196">
        <v>0.69</v>
      </c>
      <c r="F54" s="196">
        <v>0.65</v>
      </c>
      <c r="G54" s="196">
        <v>0.64</v>
      </c>
      <c r="H54" s="195"/>
      <c r="I54" s="197">
        <f>AVERAGE(C54:G54)</f>
        <v>0.62</v>
      </c>
      <c r="J54"/>
      <c r="K54" s="192">
        <f>I54/I56</f>
        <v>0.7110091743119266</v>
      </c>
      <c r="L54"/>
      <c r="M54"/>
    </row>
    <row r="55" spans="2:9" ht="12">
      <c r="B55" s="198" t="s">
        <v>858</v>
      </c>
      <c r="C55" s="196">
        <v>0.2</v>
      </c>
      <c r="D55" s="196">
        <v>0.25</v>
      </c>
      <c r="E55" s="196">
        <v>0.28</v>
      </c>
      <c r="F55" s="196">
        <v>0.29</v>
      </c>
      <c r="G55" s="196">
        <v>0.24</v>
      </c>
      <c r="H55" s="198"/>
      <c r="I55" s="199">
        <f>AVERAGE(C55:G55)</f>
        <v>0.252</v>
      </c>
    </row>
    <row r="56" spans="2:9" ht="12">
      <c r="B56" s="181" t="s">
        <v>859</v>
      </c>
      <c r="C56" s="196">
        <f>SUM(C54:C55)</f>
        <v>0.71</v>
      </c>
      <c r="D56" s="196">
        <f>SUM(D54:D55)</f>
        <v>0.86</v>
      </c>
      <c r="E56" s="196">
        <f>SUM(E54:E55)</f>
        <v>0.97</v>
      </c>
      <c r="F56" s="196">
        <f>SUM(F54:F55)</f>
        <v>0.94</v>
      </c>
      <c r="G56" s="196">
        <f>SUM(G54:G55)</f>
        <v>0.88</v>
      </c>
      <c r="H56" s="181"/>
      <c r="I56" s="188">
        <f>AVERAGE(C56:G56)</f>
        <v>0.8720000000000001</v>
      </c>
    </row>
    <row r="57" ht="12">
      <c r="I57" s="172"/>
    </row>
    <row r="58" spans="2:11" ht="12">
      <c r="B58" s="195" t="s">
        <v>860</v>
      </c>
      <c r="C58" s="196">
        <v>2.67</v>
      </c>
      <c r="D58" s="196">
        <v>2.39</v>
      </c>
      <c r="E58" s="196">
        <v>2.53</v>
      </c>
      <c r="F58" s="196">
        <v>2.64</v>
      </c>
      <c r="G58" s="196">
        <v>2.7</v>
      </c>
      <c r="H58" s="195"/>
      <c r="I58" s="197">
        <f>AVERAGE(C58:G58)</f>
        <v>2.586</v>
      </c>
      <c r="K58" s="192">
        <f>I58/I60</f>
        <v>0.762382075471698</v>
      </c>
    </row>
    <row r="59" spans="2:9" ht="12">
      <c r="B59" s="198" t="s">
        <v>861</v>
      </c>
      <c r="C59" s="196">
        <v>0.78</v>
      </c>
      <c r="D59" s="196">
        <v>0.85</v>
      </c>
      <c r="E59" s="196">
        <v>0.78</v>
      </c>
      <c r="F59" s="196">
        <v>0.76</v>
      </c>
      <c r="G59" s="196">
        <v>0.86</v>
      </c>
      <c r="H59" s="198"/>
      <c r="I59" s="199">
        <f>AVERAGE(C59:G59)</f>
        <v>0.806</v>
      </c>
    </row>
    <row r="60" spans="2:9" ht="12">
      <c r="B60" s="181" t="s">
        <v>862</v>
      </c>
      <c r="C60" s="196">
        <f>SUM(C58:C59)</f>
        <v>3.45</v>
      </c>
      <c r="D60" s="196">
        <f>SUM(D58:D59)</f>
        <v>3.24</v>
      </c>
      <c r="E60" s="196">
        <f>SUM(E58:E59)</f>
        <v>3.3099999999999996</v>
      </c>
      <c r="F60" s="196">
        <f>SUM(F58:F59)</f>
        <v>3.4000000000000004</v>
      </c>
      <c r="G60" s="196">
        <f>SUM(G58:G59)</f>
        <v>3.56</v>
      </c>
      <c r="H60" s="181"/>
      <c r="I60" s="188">
        <f>AVERAGE(C60:G60)</f>
        <v>3.3920000000000003</v>
      </c>
    </row>
    <row r="61" ht="12">
      <c r="I61" s="172"/>
    </row>
    <row r="62" spans="2:11" ht="12">
      <c r="B62" s="195" t="s">
        <v>866</v>
      </c>
      <c r="C62" s="196">
        <v>5.01</v>
      </c>
      <c r="D62" s="196">
        <v>5.38</v>
      </c>
      <c r="E62" s="196">
        <v>5.69</v>
      </c>
      <c r="F62" s="196">
        <v>5.81</v>
      </c>
      <c r="G62" s="196">
        <v>5.64</v>
      </c>
      <c r="H62" s="195"/>
      <c r="I62" s="197">
        <f>AVERAGE(C62:G62)</f>
        <v>5.506</v>
      </c>
      <c r="K62" s="192">
        <v>1</v>
      </c>
    </row>
    <row r="63" ht="12">
      <c r="I63" s="172"/>
    </row>
    <row r="64" spans="2:11" ht="12">
      <c r="B64" s="195" t="s">
        <v>867</v>
      </c>
      <c r="C64" s="196">
        <v>10.06</v>
      </c>
      <c r="D64" s="196">
        <v>8.5</v>
      </c>
      <c r="E64" s="196">
        <v>8.82</v>
      </c>
      <c r="F64" s="196">
        <v>6.88</v>
      </c>
      <c r="G64" s="196">
        <v>6.25</v>
      </c>
      <c r="H64" s="195"/>
      <c r="I64" s="197">
        <f>AVERAGE(C64:G64)</f>
        <v>8.102</v>
      </c>
      <c r="K64" s="192">
        <f>I64/I68</f>
        <v>0.7896686159844055</v>
      </c>
    </row>
    <row r="65" spans="2:11" ht="12">
      <c r="B65" t="s">
        <v>868</v>
      </c>
      <c r="C65" s="170">
        <v>0.21</v>
      </c>
      <c r="D65" s="170">
        <v>0.21</v>
      </c>
      <c r="E65" s="170">
        <v>0.2</v>
      </c>
      <c r="F65" s="170">
        <v>0.17</v>
      </c>
      <c r="G65" s="170">
        <v>0.13</v>
      </c>
      <c r="I65" s="172">
        <f>AVERAGE(C65:G65)</f>
        <v>0.184</v>
      </c>
      <c r="K65" s="192"/>
    </row>
    <row r="66" spans="2:11" ht="12">
      <c r="B66" t="s">
        <v>869</v>
      </c>
      <c r="C66" s="170">
        <v>2.22</v>
      </c>
      <c r="D66" s="170">
        <v>2.26</v>
      </c>
      <c r="E66" s="170">
        <v>2.13</v>
      </c>
      <c r="F66" s="170">
        <v>1.83</v>
      </c>
      <c r="G66" s="170">
        <v>1.43</v>
      </c>
      <c r="I66" s="172">
        <f>AVERAGE(C66:G66)</f>
        <v>1.9740000000000002</v>
      </c>
      <c r="K66" s="192"/>
    </row>
    <row r="67" spans="2:11" ht="12">
      <c r="B67" s="198" t="s">
        <v>870</v>
      </c>
      <c r="C67" s="196">
        <f>SUM(C65:C66)</f>
        <v>2.43</v>
      </c>
      <c r="D67" s="196">
        <f>SUM(D65:D66)</f>
        <v>2.4699999999999998</v>
      </c>
      <c r="E67" s="196">
        <f>SUM(E65:E66)</f>
        <v>2.33</v>
      </c>
      <c r="F67" s="196">
        <f>SUM(F65:F66)</f>
        <v>2</v>
      </c>
      <c r="G67" s="196">
        <f>SUM(G65:G66)</f>
        <v>1.56</v>
      </c>
      <c r="H67" s="198"/>
      <c r="I67" s="199">
        <f>AVERAGE(C67:G67)</f>
        <v>2.1580000000000004</v>
      </c>
      <c r="K67" s="192"/>
    </row>
    <row r="68" spans="2:11" ht="12">
      <c r="B68" s="181" t="s">
        <v>871</v>
      </c>
      <c r="C68" s="196">
        <f>SUM(C64:C66)</f>
        <v>12.490000000000002</v>
      </c>
      <c r="D68" s="196">
        <f>SUM(D64:D66)</f>
        <v>10.97</v>
      </c>
      <c r="E68" s="196">
        <f>SUM(E64:E66)</f>
        <v>11.149999999999999</v>
      </c>
      <c r="F68" s="196">
        <f>SUM(F64:F66)</f>
        <v>8.879999999999999</v>
      </c>
      <c r="G68" s="196">
        <f>SUM(G64:G66)</f>
        <v>7.81</v>
      </c>
      <c r="H68" s="181"/>
      <c r="I68" s="188">
        <f>AVERAGE(C68:G68)</f>
        <v>10.26</v>
      </c>
      <c r="K68" s="192"/>
    </row>
    <row r="69" spans="9:11" ht="12">
      <c r="I69" s="172"/>
      <c r="K69" s="192"/>
    </row>
    <row r="70" spans="2:11" ht="12">
      <c r="B70" s="195" t="s">
        <v>872</v>
      </c>
      <c r="C70" s="196">
        <v>2.79</v>
      </c>
      <c r="D70" s="196">
        <v>2.8</v>
      </c>
      <c r="E70" s="196">
        <v>2.8</v>
      </c>
      <c r="F70" s="196">
        <v>2.64</v>
      </c>
      <c r="G70" s="196">
        <v>2.33</v>
      </c>
      <c r="H70" s="195"/>
      <c r="I70" s="197">
        <f>AVERAGE(C70:G70)</f>
        <v>2.672</v>
      </c>
      <c r="K70" s="192">
        <f>I70/I72</f>
        <v>0.9461756373937679</v>
      </c>
    </row>
    <row r="71" spans="2:9" ht="12">
      <c r="B71" s="198" t="s">
        <v>873</v>
      </c>
      <c r="C71" s="196">
        <v>0.17</v>
      </c>
      <c r="D71" s="196">
        <v>0.15</v>
      </c>
      <c r="E71" s="196">
        <v>0.15</v>
      </c>
      <c r="F71" s="196">
        <v>0.15</v>
      </c>
      <c r="G71" s="196">
        <v>0.14</v>
      </c>
      <c r="H71" s="198"/>
      <c r="I71" s="199">
        <f>AVERAGE(C71:G71)</f>
        <v>0.152</v>
      </c>
    </row>
    <row r="72" spans="2:11" ht="12">
      <c r="B72" s="181" t="s">
        <v>874</v>
      </c>
      <c r="C72" s="196">
        <f>SUM(C70:C71)</f>
        <v>2.96</v>
      </c>
      <c r="D72" s="196">
        <f>SUM(D70:D71)</f>
        <v>2.9499999999999997</v>
      </c>
      <c r="E72" s="196">
        <f>SUM(E70:E71)</f>
        <v>2.9499999999999997</v>
      </c>
      <c r="F72" s="196">
        <f>SUM(F70:F71)</f>
        <v>2.79</v>
      </c>
      <c r="G72" s="196">
        <f>SUM(G70:G71)</f>
        <v>2.47</v>
      </c>
      <c r="H72" s="181"/>
      <c r="I72" s="188">
        <f>AVERAGE(C72:G72)</f>
        <v>2.824</v>
      </c>
      <c r="K72" s="192"/>
    </row>
    <row r="73" spans="9:11" ht="12">
      <c r="I73" s="172"/>
      <c r="K73" s="192"/>
    </row>
    <row r="74" spans="2:11" ht="12">
      <c r="B74" s="195" t="s">
        <v>875</v>
      </c>
      <c r="C74" s="196">
        <v>3.15</v>
      </c>
      <c r="D74" s="196">
        <v>3</v>
      </c>
      <c r="E74" s="196">
        <v>2.98</v>
      </c>
      <c r="F74" s="196">
        <v>3.05</v>
      </c>
      <c r="G74" s="196">
        <v>2.98</v>
      </c>
      <c r="H74" s="195"/>
      <c r="I74" s="197">
        <f>AVERAGE(C74:G74)</f>
        <v>3.032</v>
      </c>
      <c r="K74" s="192">
        <v>1</v>
      </c>
    </row>
    <row r="75" spans="9:11" ht="12">
      <c r="I75" s="172"/>
      <c r="K75" s="192"/>
    </row>
    <row r="76" spans="2:11" ht="12">
      <c r="B76" s="195" t="s">
        <v>876</v>
      </c>
      <c r="C76" s="196">
        <v>3.47</v>
      </c>
      <c r="D76" s="196">
        <v>3.7</v>
      </c>
      <c r="E76" s="196">
        <v>3.56</v>
      </c>
      <c r="F76" s="196">
        <v>3.48</v>
      </c>
      <c r="G76" s="196">
        <v>3.18</v>
      </c>
      <c r="H76" s="195"/>
      <c r="I76" s="197">
        <f>AVERAGE(C76:G76)</f>
        <v>3.478</v>
      </c>
      <c r="K76" s="192">
        <f>I76/I80</f>
        <v>0.45715036803364884</v>
      </c>
    </row>
    <row r="77" spans="2:11" ht="12">
      <c r="B77" t="s">
        <v>877</v>
      </c>
      <c r="C77" s="170">
        <v>2.59</v>
      </c>
      <c r="D77" s="170">
        <v>2.59</v>
      </c>
      <c r="E77" s="170">
        <v>2.47</v>
      </c>
      <c r="F77" s="170">
        <v>2.34</v>
      </c>
      <c r="G77" s="170">
        <v>2.32</v>
      </c>
      <c r="I77" s="172">
        <f>AVERAGE(C77:G77)</f>
        <v>2.462</v>
      </c>
      <c r="K77" s="192"/>
    </row>
    <row r="78" spans="2:11" ht="12">
      <c r="B78" t="s">
        <v>878</v>
      </c>
      <c r="C78" s="170">
        <v>1.72</v>
      </c>
      <c r="D78" s="170">
        <v>1.84</v>
      </c>
      <c r="E78" s="170">
        <v>1.68</v>
      </c>
      <c r="F78" s="170">
        <v>1.55</v>
      </c>
      <c r="G78" s="170">
        <v>1.55</v>
      </c>
      <c r="I78" s="172">
        <f>AVERAGE(C78:G78)</f>
        <v>1.668</v>
      </c>
      <c r="K78" s="192"/>
    </row>
    <row r="79" spans="2:11" ht="12">
      <c r="B79" s="198" t="s">
        <v>879</v>
      </c>
      <c r="C79" s="196">
        <f>SUM(C77:C78)</f>
        <v>4.31</v>
      </c>
      <c r="D79" s="196">
        <f>SUM(D77:D78)</f>
        <v>4.43</v>
      </c>
      <c r="E79" s="196">
        <f>SUM(E77:E78)</f>
        <v>4.15</v>
      </c>
      <c r="F79" s="196">
        <f>SUM(F77:F78)</f>
        <v>3.8899999999999997</v>
      </c>
      <c r="G79" s="196">
        <f>SUM(G77:G78)</f>
        <v>3.87</v>
      </c>
      <c r="H79" s="198"/>
      <c r="I79" s="199">
        <f>AVERAGE(C79:G79)</f>
        <v>4.13</v>
      </c>
      <c r="K79" s="192"/>
    </row>
    <row r="80" spans="2:11" ht="12">
      <c r="B80" s="181" t="s">
        <v>880</v>
      </c>
      <c r="C80" s="196">
        <f>SUM(C76:C78)</f>
        <v>7.78</v>
      </c>
      <c r="D80" s="196">
        <f>SUM(D76:D78)</f>
        <v>8.13</v>
      </c>
      <c r="E80" s="196">
        <f>SUM(E76:E78)</f>
        <v>7.71</v>
      </c>
      <c r="F80" s="196">
        <f>SUM(F76:F78)</f>
        <v>7.37</v>
      </c>
      <c r="G80" s="196">
        <f>SUM(G76:G78)</f>
        <v>7.05</v>
      </c>
      <c r="H80" s="181"/>
      <c r="I80" s="188">
        <f>AVERAGE(C80:G80)</f>
        <v>7.608</v>
      </c>
      <c r="K80" s="192"/>
    </row>
    <row r="81" spans="9:11" ht="12">
      <c r="I81" s="172"/>
      <c r="K81" s="192"/>
    </row>
    <row r="82" spans="2:11" ht="12">
      <c r="B82" s="195" t="s">
        <v>881</v>
      </c>
      <c r="C82" s="196">
        <v>3.46</v>
      </c>
      <c r="D82" s="196">
        <v>3.53</v>
      </c>
      <c r="E82" s="196">
        <v>3.67</v>
      </c>
      <c r="F82" s="196">
        <v>3.44</v>
      </c>
      <c r="G82" s="196">
        <v>3.61</v>
      </c>
      <c r="H82" s="195"/>
      <c r="I82" s="197">
        <f>AVERAGE(C82:G82)</f>
        <v>3.5420000000000003</v>
      </c>
      <c r="K82" s="192">
        <v>1</v>
      </c>
    </row>
    <row r="83" spans="9:11" ht="12">
      <c r="I83" s="172"/>
      <c r="K83" s="192"/>
    </row>
    <row r="84" spans="2:11" ht="12">
      <c r="B84" s="195" t="s">
        <v>882</v>
      </c>
      <c r="C84" s="196">
        <v>8.15</v>
      </c>
      <c r="D84" s="196">
        <v>8.84</v>
      </c>
      <c r="E84" s="196">
        <v>9.13</v>
      </c>
      <c r="F84" s="196">
        <v>7.62</v>
      </c>
      <c r="G84" s="196">
        <v>8.52</v>
      </c>
      <c r="H84" s="195"/>
      <c r="I84" s="197">
        <f>AVERAGE(C84:G84)</f>
        <v>8.452000000000002</v>
      </c>
      <c r="K84" s="192">
        <v>1</v>
      </c>
    </row>
    <row r="85" spans="9:11" ht="12">
      <c r="I85" s="172"/>
      <c r="K85" s="192"/>
    </row>
    <row r="86" spans="2:11" ht="12">
      <c r="B86" s="195" t="s">
        <v>884</v>
      </c>
      <c r="C86" s="196">
        <v>0.29</v>
      </c>
      <c r="D86" s="196">
        <v>0.29</v>
      </c>
      <c r="E86" s="196">
        <v>0.16</v>
      </c>
      <c r="F86" s="196">
        <v>0.27</v>
      </c>
      <c r="G86" s="196">
        <v>0.22</v>
      </c>
      <c r="I86" s="197">
        <f>AVERAGE(C86:G86)</f>
        <v>0.246</v>
      </c>
      <c r="K86" s="192">
        <f>I86/I90</f>
        <v>0.1655450874831763</v>
      </c>
    </row>
    <row r="87" spans="2:11" ht="12">
      <c r="B87" t="s">
        <v>885</v>
      </c>
      <c r="C87" s="170">
        <v>0.37</v>
      </c>
      <c r="D87" s="170">
        <v>0.36</v>
      </c>
      <c r="E87" s="170">
        <v>0.39</v>
      </c>
      <c r="F87" s="170">
        <v>0.36</v>
      </c>
      <c r="G87" s="170">
        <v>0.36</v>
      </c>
      <c r="I87" s="172">
        <f>AVERAGE(C87:G87)</f>
        <v>0.368</v>
      </c>
      <c r="K87" s="192"/>
    </row>
    <row r="88" spans="2:11" ht="12">
      <c r="B88" t="s">
        <v>886</v>
      </c>
      <c r="C88" s="170">
        <v>0.83</v>
      </c>
      <c r="D88" s="170">
        <v>0.83</v>
      </c>
      <c r="E88" s="170">
        <v>0.95</v>
      </c>
      <c r="F88" s="170">
        <v>0.87</v>
      </c>
      <c r="G88" s="170">
        <v>0.88</v>
      </c>
      <c r="I88" s="172">
        <f>AVERAGE(C88:G88)</f>
        <v>0.8720000000000001</v>
      </c>
      <c r="K88" s="192"/>
    </row>
    <row r="89" spans="2:11" ht="12">
      <c r="B89" s="198" t="s">
        <v>887</v>
      </c>
      <c r="C89" s="196">
        <f>SUM(C87:C88)</f>
        <v>1.2</v>
      </c>
      <c r="D89" s="196">
        <f>SUM(D87:D88)</f>
        <v>1.19</v>
      </c>
      <c r="E89" s="196">
        <f>SUM(E87:E88)</f>
        <v>1.3399999999999999</v>
      </c>
      <c r="F89" s="196">
        <f>SUM(F87:F88)</f>
        <v>1.23</v>
      </c>
      <c r="G89" s="196">
        <f>SUM(G87:G88)</f>
        <v>1.24</v>
      </c>
      <c r="H89" s="198"/>
      <c r="I89" s="199">
        <f>AVERAGE(C89:G89)</f>
        <v>1.2399999999999998</v>
      </c>
      <c r="K89" s="192"/>
    </row>
    <row r="90" spans="2:11" ht="12">
      <c r="B90" s="181" t="s">
        <v>888</v>
      </c>
      <c r="C90" s="196">
        <f>SUM(C86:C88)</f>
        <v>1.4899999999999998</v>
      </c>
      <c r="D90" s="196">
        <f>SUM(D86:D88)</f>
        <v>1.48</v>
      </c>
      <c r="E90" s="196">
        <f>SUM(E86:E88)</f>
        <v>1.5</v>
      </c>
      <c r="F90" s="196">
        <f>SUM(F86:F88)</f>
        <v>1.5</v>
      </c>
      <c r="G90" s="196">
        <f>SUM(G86:G88)</f>
        <v>1.46</v>
      </c>
      <c r="H90" s="181"/>
      <c r="I90" s="188">
        <f>AVERAGE(C90:G90)</f>
        <v>1.486</v>
      </c>
      <c r="K90" s="192"/>
    </row>
    <row r="91" spans="9:11" ht="12">
      <c r="I91" s="172"/>
      <c r="K91" s="192"/>
    </row>
    <row r="92" spans="2:11" ht="12">
      <c r="B92" s="195" t="s">
        <v>889</v>
      </c>
      <c r="C92" s="196">
        <v>3.74</v>
      </c>
      <c r="D92" s="196">
        <v>4.14</v>
      </c>
      <c r="E92" s="196">
        <v>4.51</v>
      </c>
      <c r="F92" s="196">
        <v>4.68</v>
      </c>
      <c r="G92" s="196">
        <v>4.44</v>
      </c>
      <c r="H92" s="195"/>
      <c r="I92" s="197">
        <f>AVERAGE(C92:G92)</f>
        <v>4.3020000000000005</v>
      </c>
      <c r="K92" s="192">
        <v>1</v>
      </c>
    </row>
    <row r="93" spans="9:11" ht="12">
      <c r="I93" s="172"/>
      <c r="K93" s="192"/>
    </row>
    <row r="94" spans="2:11" ht="12">
      <c r="B94" s="195" t="s">
        <v>890</v>
      </c>
      <c r="C94" s="196">
        <v>25.14</v>
      </c>
      <c r="D94" s="196">
        <v>22.28</v>
      </c>
      <c r="E94" s="196">
        <v>30.17</v>
      </c>
      <c r="F94" s="196">
        <v>20.9</v>
      </c>
      <c r="G94" s="196">
        <v>21.05</v>
      </c>
      <c r="H94" s="195"/>
      <c r="I94" s="197">
        <f aca="true" t="shared" si="2" ref="I94:I99">AVERAGE(C94:G94)</f>
        <v>23.908</v>
      </c>
      <c r="K94" s="192">
        <f>I94/I99</f>
        <v>0.408404509736932</v>
      </c>
    </row>
    <row r="95" spans="2:11" ht="12">
      <c r="B95" t="s">
        <v>891</v>
      </c>
      <c r="C95" s="170">
        <v>12.5</v>
      </c>
      <c r="D95" s="170">
        <v>12.59</v>
      </c>
      <c r="E95" s="170">
        <v>12.39</v>
      </c>
      <c r="F95" s="170">
        <v>12.75</v>
      </c>
      <c r="G95" s="170">
        <v>13.06</v>
      </c>
      <c r="I95" s="172">
        <f t="shared" si="2"/>
        <v>12.658000000000001</v>
      </c>
      <c r="K95" s="192"/>
    </row>
    <row r="96" spans="2:11" ht="12">
      <c r="B96" t="s">
        <v>892</v>
      </c>
      <c r="C96" s="170">
        <v>12.12</v>
      </c>
      <c r="D96" s="170">
        <v>11.59</v>
      </c>
      <c r="E96" s="170">
        <v>11.56</v>
      </c>
      <c r="F96" s="170">
        <v>11.52</v>
      </c>
      <c r="G96" s="170">
        <v>11.76</v>
      </c>
      <c r="I96" s="172">
        <f t="shared" si="2"/>
        <v>11.71</v>
      </c>
      <c r="K96" s="192"/>
    </row>
    <row r="97" spans="2:11" ht="12">
      <c r="B97" t="s">
        <v>893</v>
      </c>
      <c r="C97" s="170">
        <v>9.95</v>
      </c>
      <c r="D97" s="170">
        <v>10.02</v>
      </c>
      <c r="E97" s="170">
        <v>9.93</v>
      </c>
      <c r="F97" s="170">
        <v>10.6</v>
      </c>
      <c r="G97" s="170">
        <v>10.82</v>
      </c>
      <c r="I97" s="172">
        <f t="shared" si="2"/>
        <v>10.264</v>
      </c>
      <c r="K97" s="192"/>
    </row>
    <row r="98" spans="2:11" ht="12">
      <c r="B98" s="198" t="s">
        <v>894</v>
      </c>
      <c r="C98" s="196">
        <f>SUM(C95:C97)</f>
        <v>34.56999999999999</v>
      </c>
      <c r="D98" s="196">
        <f>SUM(D95:D97)</f>
        <v>34.2</v>
      </c>
      <c r="E98" s="196">
        <f>SUM(E95:E97)</f>
        <v>33.88</v>
      </c>
      <c r="F98" s="196">
        <f>SUM(F95:F97)</f>
        <v>34.87</v>
      </c>
      <c r="G98" s="196">
        <f>SUM(G95:G97)</f>
        <v>35.64</v>
      </c>
      <c r="H98" s="198"/>
      <c r="I98" s="199">
        <f t="shared" si="2"/>
        <v>34.632000000000005</v>
      </c>
      <c r="K98" s="192"/>
    </row>
    <row r="99" spans="2:11" ht="12">
      <c r="B99" s="181" t="s">
        <v>895</v>
      </c>
      <c r="C99" s="196">
        <f>SUM(C94:C97)</f>
        <v>59.709999999999994</v>
      </c>
      <c r="D99" s="196">
        <f>SUM(D94:D97)</f>
        <v>56.480000000000004</v>
      </c>
      <c r="E99" s="196">
        <f>SUM(E94:E97)</f>
        <v>64.05000000000001</v>
      </c>
      <c r="F99" s="196">
        <f>SUM(F94:F97)</f>
        <v>55.77</v>
      </c>
      <c r="G99" s="196">
        <f>SUM(G94:G97)</f>
        <v>56.69</v>
      </c>
      <c r="H99" s="181"/>
      <c r="I99" s="188">
        <f t="shared" si="2"/>
        <v>58.540000000000006</v>
      </c>
      <c r="K99" s="192"/>
    </row>
    <row r="100" spans="9:11" ht="12">
      <c r="I100" s="172"/>
      <c r="K100" s="192"/>
    </row>
    <row r="101" spans="2:11" ht="12">
      <c r="B101" s="195" t="s">
        <v>896</v>
      </c>
      <c r="C101" s="196">
        <v>3.04</v>
      </c>
      <c r="D101" s="196">
        <v>3.41</v>
      </c>
      <c r="E101" s="196">
        <v>3.5</v>
      </c>
      <c r="F101" s="196">
        <v>3.2</v>
      </c>
      <c r="G101" s="196">
        <v>3.61</v>
      </c>
      <c r="H101" s="195"/>
      <c r="I101" s="197">
        <f>AVERAGE(C101:G101)</f>
        <v>3.3519999999999994</v>
      </c>
      <c r="K101" s="192">
        <v>1</v>
      </c>
    </row>
    <row r="102" spans="9:11" ht="12">
      <c r="I102" s="172"/>
      <c r="K102" s="192"/>
    </row>
    <row r="103" spans="2:11" ht="12">
      <c r="B103" s="195" t="s">
        <v>897</v>
      </c>
      <c r="C103" s="196">
        <v>0.66</v>
      </c>
      <c r="D103" s="196">
        <v>0.63</v>
      </c>
      <c r="E103" s="196">
        <v>0.65</v>
      </c>
      <c r="F103" s="196">
        <v>0.67</v>
      </c>
      <c r="G103" s="196">
        <v>0.77</v>
      </c>
      <c r="H103" s="195"/>
      <c r="I103" s="197">
        <f>AVERAGE(C103:G103)</f>
        <v>0.6759999999999999</v>
      </c>
      <c r="K103" s="192">
        <v>1</v>
      </c>
    </row>
    <row r="104" spans="9:11" ht="12">
      <c r="I104" s="172"/>
      <c r="K104" s="192"/>
    </row>
    <row r="105" spans="2:11" ht="12">
      <c r="B105" s="195" t="s">
        <v>898</v>
      </c>
      <c r="C105" s="196">
        <v>1.32</v>
      </c>
      <c r="D105" s="196">
        <v>1.4</v>
      </c>
      <c r="E105" s="196">
        <v>1</v>
      </c>
      <c r="F105" s="196">
        <v>1.24</v>
      </c>
      <c r="G105" s="196">
        <v>1.28</v>
      </c>
      <c r="H105" s="195"/>
      <c r="I105" s="197">
        <f>AVERAGE(C105:G105)</f>
        <v>1.248</v>
      </c>
      <c r="K105" s="192">
        <v>1</v>
      </c>
    </row>
    <row r="106" spans="9:11" ht="12">
      <c r="I106" s="172"/>
      <c r="K106" s="192"/>
    </row>
    <row r="107" spans="2:11" ht="12">
      <c r="B107" s="195" t="s">
        <v>899</v>
      </c>
      <c r="C107" s="196">
        <v>0.74</v>
      </c>
      <c r="D107" s="196">
        <v>0.75</v>
      </c>
      <c r="E107" s="196">
        <v>0.82</v>
      </c>
      <c r="F107" s="196">
        <v>0.89</v>
      </c>
      <c r="G107" s="196">
        <v>0.96</v>
      </c>
      <c r="H107" s="195"/>
      <c r="I107" s="197">
        <f>AVERAGE(C107:G107)</f>
        <v>0.8320000000000001</v>
      </c>
      <c r="K107" s="192">
        <f>I107/I109</f>
        <v>0.7027027027027029</v>
      </c>
    </row>
    <row r="108" spans="2:11" ht="12">
      <c r="B108" s="198" t="s">
        <v>900</v>
      </c>
      <c r="C108" s="196">
        <v>0.31</v>
      </c>
      <c r="D108" s="196">
        <v>0.38</v>
      </c>
      <c r="E108" s="196">
        <v>0.39</v>
      </c>
      <c r="F108" s="196">
        <v>0.33</v>
      </c>
      <c r="G108" s="196">
        <v>0.35</v>
      </c>
      <c r="H108" s="198"/>
      <c r="I108" s="199">
        <f>AVERAGE(C108:G108)</f>
        <v>0.35200000000000004</v>
      </c>
      <c r="K108" s="192"/>
    </row>
    <row r="109" spans="2:11" ht="12">
      <c r="B109" s="181" t="s">
        <v>901</v>
      </c>
      <c r="C109" s="196">
        <f>SUM(C107:C108)</f>
        <v>1.05</v>
      </c>
      <c r="D109" s="196">
        <f>SUM(D107:D108)</f>
        <v>1.13</v>
      </c>
      <c r="E109" s="196">
        <f>SUM(E107:E108)</f>
        <v>1.21</v>
      </c>
      <c r="F109" s="196">
        <f>SUM(F107:F108)</f>
        <v>1.22</v>
      </c>
      <c r="G109" s="196">
        <f>SUM(G107:G108)</f>
        <v>1.31</v>
      </c>
      <c r="H109" s="181"/>
      <c r="I109" s="188">
        <f>AVERAGE(C109:G109)</f>
        <v>1.184</v>
      </c>
      <c r="K109" s="192"/>
    </row>
    <row r="110" spans="9:11" ht="12">
      <c r="I110" s="172"/>
      <c r="K110" s="192"/>
    </row>
    <row r="111" spans="2:11" ht="12">
      <c r="B111" s="195" t="s">
        <v>902</v>
      </c>
      <c r="C111" s="196">
        <v>3.48</v>
      </c>
      <c r="D111" s="196">
        <v>3.82</v>
      </c>
      <c r="E111" s="196">
        <v>3.83</v>
      </c>
      <c r="F111" s="196">
        <v>3.7</v>
      </c>
      <c r="G111" s="196">
        <v>3.12</v>
      </c>
      <c r="H111" s="195"/>
      <c r="I111" s="197">
        <f>AVERAGE(C111:G111)</f>
        <v>3.59</v>
      </c>
      <c r="K111" s="192">
        <f>I111/I115</f>
        <v>0.8403558052434457</v>
      </c>
    </row>
    <row r="112" spans="2:9" ht="12">
      <c r="B112" t="s">
        <v>903</v>
      </c>
      <c r="C112" s="170">
        <v>0.05</v>
      </c>
      <c r="D112" s="170">
        <v>0.06</v>
      </c>
      <c r="E112" s="170">
        <v>0.03</v>
      </c>
      <c r="F112" s="170">
        <v>0.04</v>
      </c>
      <c r="G112" s="170">
        <v>0.05</v>
      </c>
      <c r="I112" s="172">
        <f>AVERAGE(C112:G112)</f>
        <v>0.046000000000000006</v>
      </c>
    </row>
    <row r="113" spans="2:9" ht="12">
      <c r="B113" t="s">
        <v>904</v>
      </c>
      <c r="C113" s="170">
        <v>0.59</v>
      </c>
      <c r="D113" s="170">
        <v>0.64</v>
      </c>
      <c r="E113" s="170">
        <v>0.66</v>
      </c>
      <c r="F113" s="170">
        <v>0.66</v>
      </c>
      <c r="G113" s="170">
        <v>0.63</v>
      </c>
      <c r="I113" s="172">
        <f>AVERAGE(C113:G113)</f>
        <v>0.636</v>
      </c>
    </row>
    <row r="114" spans="2:9" ht="12">
      <c r="B114" s="198" t="s">
        <v>905</v>
      </c>
      <c r="C114" s="196">
        <f>SUM(C112:C113)</f>
        <v>0.64</v>
      </c>
      <c r="D114" s="196">
        <f>SUM(D112:D113)</f>
        <v>0.7</v>
      </c>
      <c r="E114" s="196">
        <f>SUM(E112:E113)</f>
        <v>0.6900000000000001</v>
      </c>
      <c r="F114" s="196">
        <f>SUM(F112:F113)</f>
        <v>0.7000000000000001</v>
      </c>
      <c r="G114" s="196">
        <f>SUM(G112:G113)</f>
        <v>0.68</v>
      </c>
      <c r="H114" s="198"/>
      <c r="I114" s="199">
        <f>AVERAGE(C114:G114)</f>
        <v>0.682</v>
      </c>
    </row>
    <row r="115" spans="2:9" ht="12">
      <c r="B115" s="181" t="s">
        <v>906</v>
      </c>
      <c r="C115" s="196">
        <f>SUM(C111:C113)</f>
        <v>4.12</v>
      </c>
      <c r="D115" s="196">
        <f>SUM(D111:D113)</f>
        <v>4.52</v>
      </c>
      <c r="E115" s="196">
        <f>SUM(E111:E113)</f>
        <v>4.52</v>
      </c>
      <c r="F115" s="196">
        <f>SUM(F111:F113)</f>
        <v>4.4</v>
      </c>
      <c r="G115" s="196">
        <f>SUM(G111:G113)</f>
        <v>3.8</v>
      </c>
      <c r="H115" s="181"/>
      <c r="I115" s="188">
        <f>AVERAGE(C115:G115)</f>
        <v>4.272</v>
      </c>
    </row>
    <row r="116" spans="9:11" ht="12">
      <c r="I116" s="172"/>
      <c r="K116" s="192"/>
    </row>
    <row r="117" spans="2:12" ht="12">
      <c r="B117" s="195" t="s">
        <v>907</v>
      </c>
      <c r="C117" s="196">
        <v>7.6</v>
      </c>
      <c r="D117" s="196">
        <v>8.79</v>
      </c>
      <c r="E117" s="196">
        <v>8.77</v>
      </c>
      <c r="F117" s="196">
        <v>8.92</v>
      </c>
      <c r="G117" s="196">
        <v>8.68</v>
      </c>
      <c r="H117" s="195"/>
      <c r="I117" s="197">
        <f aca="true" t="shared" si="3" ref="I117:I123">AVERAGE(C117:G117)</f>
        <v>8.552</v>
      </c>
      <c r="K117" s="192">
        <f>I117/I123</f>
        <v>0.2773381761577377</v>
      </c>
      <c r="L117" t="s">
        <v>838</v>
      </c>
    </row>
    <row r="118" spans="2:12" ht="12">
      <c r="B118" t="s">
        <v>908</v>
      </c>
      <c r="C118" s="170">
        <v>6.55</v>
      </c>
      <c r="D118" s="170">
        <v>6.51</v>
      </c>
      <c r="E118" s="170">
        <v>6.5</v>
      </c>
      <c r="F118" s="170">
        <v>6.44</v>
      </c>
      <c r="G118" s="170">
        <v>5.83</v>
      </c>
      <c r="I118" s="172">
        <f t="shared" si="3"/>
        <v>6.366</v>
      </c>
      <c r="K118" s="192">
        <f>I117/(I123-I119)</f>
        <v>0.2851046806240832</v>
      </c>
      <c r="L118" t="s">
        <v>840</v>
      </c>
    </row>
    <row r="119" spans="2:11" ht="12">
      <c r="B119" t="s">
        <v>909</v>
      </c>
      <c r="C119" s="170">
        <v>0.91</v>
      </c>
      <c r="D119" s="170">
        <v>0.93</v>
      </c>
      <c r="E119" s="170">
        <v>0.83</v>
      </c>
      <c r="F119" s="170">
        <v>0.82</v>
      </c>
      <c r="G119" s="170">
        <v>0.71</v>
      </c>
      <c r="I119" s="172">
        <f t="shared" si="3"/>
        <v>0.8399999999999999</v>
      </c>
      <c r="K119" s="192"/>
    </row>
    <row r="120" spans="2:11" ht="12">
      <c r="B120" t="s">
        <v>910</v>
      </c>
      <c r="C120" s="170">
        <v>15.34</v>
      </c>
      <c r="D120" s="170">
        <v>15.32</v>
      </c>
      <c r="E120" s="170">
        <v>14.98</v>
      </c>
      <c r="F120" s="170">
        <v>14.79</v>
      </c>
      <c r="G120" s="170">
        <v>14.96</v>
      </c>
      <c r="I120" s="172">
        <f t="shared" si="3"/>
        <v>15.078</v>
      </c>
      <c r="K120" s="192"/>
    </row>
    <row r="121" spans="2:11" ht="12">
      <c r="B121" s="198" t="s">
        <v>911</v>
      </c>
      <c r="C121" s="196">
        <f>C118+C120</f>
        <v>21.89</v>
      </c>
      <c r="D121" s="196">
        <f>D118+D120</f>
        <v>21.83</v>
      </c>
      <c r="E121" s="196">
        <f>E118+E120</f>
        <v>21.48</v>
      </c>
      <c r="F121" s="196">
        <f>F118+F120</f>
        <v>21.23</v>
      </c>
      <c r="G121" s="196">
        <f>G118+G120</f>
        <v>20.79</v>
      </c>
      <c r="H121" s="198"/>
      <c r="I121" s="199">
        <f t="shared" si="3"/>
        <v>21.444</v>
      </c>
      <c r="K121" s="192"/>
    </row>
    <row r="122" spans="2:11" ht="12">
      <c r="B122" s="198" t="s">
        <v>912</v>
      </c>
      <c r="C122" s="196">
        <f>SUM(C118:C120)</f>
        <v>22.8</v>
      </c>
      <c r="D122" s="196">
        <f>SUM(D118:D120)</f>
        <v>22.759999999999998</v>
      </c>
      <c r="E122" s="196">
        <f>SUM(E118:E120)</f>
        <v>22.310000000000002</v>
      </c>
      <c r="F122" s="196">
        <f>SUM(F118:F120)</f>
        <v>22.05</v>
      </c>
      <c r="G122" s="196">
        <f>SUM(G118:G120)</f>
        <v>21.5</v>
      </c>
      <c r="H122" s="198"/>
      <c r="I122" s="199">
        <f t="shared" si="3"/>
        <v>22.284</v>
      </c>
      <c r="K122" s="192"/>
    </row>
    <row r="123" spans="2:11" ht="12">
      <c r="B123" s="181" t="s">
        <v>913</v>
      </c>
      <c r="C123" s="196">
        <f>SUM(C117:C120)</f>
        <v>30.4</v>
      </c>
      <c r="D123" s="196">
        <f>SUM(D117:D120)</f>
        <v>31.55</v>
      </c>
      <c r="E123" s="196">
        <f>SUM(E117:E120)</f>
        <v>31.08</v>
      </c>
      <c r="F123" s="196">
        <f>SUM(F117:F120)</f>
        <v>30.97</v>
      </c>
      <c r="G123" s="196">
        <f>SUM(G117:G120)</f>
        <v>30.18</v>
      </c>
      <c r="H123" s="181"/>
      <c r="I123" s="188">
        <f t="shared" si="3"/>
        <v>30.836000000000002</v>
      </c>
      <c r="K123" s="192"/>
    </row>
    <row r="124" spans="2:11" ht="12">
      <c r="B124" s="181"/>
      <c r="C124" s="196"/>
      <c r="D124" s="196"/>
      <c r="E124" s="196"/>
      <c r="F124" s="196"/>
      <c r="G124" s="196"/>
      <c r="H124" s="181"/>
      <c r="I124" s="188"/>
      <c r="K124" s="192"/>
    </row>
    <row r="125" spans="2:11" ht="12">
      <c r="B125" s="181"/>
      <c r="C125" s="196"/>
      <c r="D125" s="196"/>
      <c r="E125" s="196"/>
      <c r="F125" s="196"/>
      <c r="G125" s="196"/>
      <c r="H125" s="181"/>
      <c r="I125" s="188"/>
      <c r="K125" s="192"/>
    </row>
    <row r="126" spans="2:11" ht="12">
      <c r="B126" s="181"/>
      <c r="C126" s="196"/>
      <c r="D126" s="196"/>
      <c r="E126" s="196"/>
      <c r="F126" s="196"/>
      <c r="G126" s="196"/>
      <c r="H126" s="181"/>
      <c r="I126" s="188"/>
      <c r="K126" s="192"/>
    </row>
    <row r="127" spans="2:11" ht="12">
      <c r="B127" s="181"/>
      <c r="C127" s="196"/>
      <c r="D127" s="196"/>
      <c r="E127" s="196"/>
      <c r="F127" s="196"/>
      <c r="G127" s="196"/>
      <c r="H127" s="181"/>
      <c r="I127" s="188"/>
      <c r="K127" s="192"/>
    </row>
    <row r="128" spans="2:11" ht="12">
      <c r="B128" s="181"/>
      <c r="C128" s="196"/>
      <c r="D128" s="196"/>
      <c r="E128" s="196"/>
      <c r="F128" s="196"/>
      <c r="G128" s="196"/>
      <c r="H128" s="181"/>
      <c r="I128" s="188"/>
      <c r="K128" s="192"/>
    </row>
    <row r="129" spans="2:11" ht="12.75">
      <c r="B129" s="194" t="s">
        <v>914</v>
      </c>
      <c r="C129" s="196"/>
      <c r="D129" s="196"/>
      <c r="E129" s="196"/>
      <c r="F129" s="196"/>
      <c r="G129" s="196"/>
      <c r="H129" s="181"/>
      <c r="I129" s="188"/>
      <c r="K129" s="192"/>
    </row>
    <row r="130" spans="2:11" ht="12.75">
      <c r="B130" s="194"/>
      <c r="C130" s="196"/>
      <c r="D130" s="196"/>
      <c r="E130" s="196"/>
      <c r="F130" s="196"/>
      <c r="G130" s="196"/>
      <c r="H130" s="181"/>
      <c r="I130" s="188"/>
      <c r="K130" s="192"/>
    </row>
    <row r="131" spans="2:11" ht="12">
      <c r="B131" s="195" t="s">
        <v>863</v>
      </c>
      <c r="C131" s="196">
        <v>0.15</v>
      </c>
      <c r="D131" s="196">
        <v>0.2</v>
      </c>
      <c r="E131" s="196">
        <v>0.2</v>
      </c>
      <c r="F131" s="196">
        <v>0.22</v>
      </c>
      <c r="G131" s="196">
        <v>0.24</v>
      </c>
      <c r="H131" s="195"/>
      <c r="I131" s="197">
        <f>AVERAGE(C131:G131)</f>
        <v>0.202</v>
      </c>
      <c r="K131" s="192">
        <f>I131/I133</f>
        <v>0.7372262773722628</v>
      </c>
    </row>
    <row r="132" spans="2:9" ht="12">
      <c r="B132" s="198" t="s">
        <v>864</v>
      </c>
      <c r="C132" s="196">
        <v>0.07</v>
      </c>
      <c r="D132" s="196">
        <v>0.08</v>
      </c>
      <c r="E132" s="196">
        <v>0.08</v>
      </c>
      <c r="F132" s="196">
        <v>0.06</v>
      </c>
      <c r="G132" s="196">
        <v>0.07</v>
      </c>
      <c r="H132" s="198"/>
      <c r="I132" s="199">
        <f>AVERAGE(C132:G132)</f>
        <v>0.07200000000000001</v>
      </c>
    </row>
    <row r="133" spans="2:9" ht="12">
      <c r="B133" s="181" t="s">
        <v>865</v>
      </c>
      <c r="C133" s="196">
        <f>SUM(C131:C132)</f>
        <v>0.22</v>
      </c>
      <c r="D133" s="196">
        <f>SUM(D131:D132)</f>
        <v>0.28</v>
      </c>
      <c r="E133" s="196">
        <f>SUM(E131:E132)</f>
        <v>0.28</v>
      </c>
      <c r="F133" s="196">
        <f>SUM(F131:F132)</f>
        <v>0.28</v>
      </c>
      <c r="G133" s="196">
        <f>SUM(G131:G132)</f>
        <v>0.31</v>
      </c>
      <c r="H133" s="181"/>
      <c r="I133" s="188">
        <f>AVERAGE(C133:G133)</f>
        <v>0.274</v>
      </c>
    </row>
    <row r="134" ht="12">
      <c r="I134" s="172"/>
    </row>
    <row r="135" spans="2:11" ht="12">
      <c r="B135" s="195" t="s">
        <v>915</v>
      </c>
      <c r="C135" s="196">
        <v>0.39</v>
      </c>
      <c r="D135" s="196">
        <v>0.46</v>
      </c>
      <c r="E135" s="196">
        <v>0.46</v>
      </c>
      <c r="F135" s="196">
        <v>0.48</v>
      </c>
      <c r="G135" s="196">
        <v>0.48</v>
      </c>
      <c r="H135" s="195"/>
      <c r="I135" s="197">
        <f>AVERAGE(C135:G135)</f>
        <v>0.454</v>
      </c>
      <c r="K135" s="192">
        <v>1</v>
      </c>
    </row>
    <row r="136" spans="9:11" ht="12">
      <c r="I136" s="172"/>
      <c r="K136" s="192"/>
    </row>
    <row r="137" spans="2:11" ht="12">
      <c r="B137" s="195" t="s">
        <v>916</v>
      </c>
      <c r="C137" s="196">
        <v>0.29</v>
      </c>
      <c r="D137" s="196">
        <v>0.29</v>
      </c>
      <c r="E137" s="196">
        <v>0.26</v>
      </c>
      <c r="F137" s="196">
        <v>0.25</v>
      </c>
      <c r="G137" s="196">
        <v>0.23</v>
      </c>
      <c r="H137" s="195"/>
      <c r="I137" s="197">
        <f>AVERAGE(C137:G137)</f>
        <v>0.26399999999999996</v>
      </c>
      <c r="K137" s="192">
        <v>1</v>
      </c>
    </row>
    <row r="138" spans="9:11" ht="12">
      <c r="I138" s="172"/>
      <c r="K138" s="192"/>
    </row>
    <row r="139" spans="2:11" ht="12">
      <c r="B139" s="195" t="s">
        <v>917</v>
      </c>
      <c r="C139" s="196">
        <v>9.63</v>
      </c>
      <c r="D139" s="196">
        <v>9.79</v>
      </c>
      <c r="E139" s="196">
        <v>9.4</v>
      </c>
      <c r="F139" s="196">
        <v>9.38</v>
      </c>
      <c r="G139" s="196">
        <v>9.14</v>
      </c>
      <c r="H139" s="195"/>
      <c r="I139" s="197">
        <f>AVERAGE(C139:G139)</f>
        <v>9.468</v>
      </c>
      <c r="K139" s="192">
        <v>1</v>
      </c>
    </row>
    <row r="140" spans="9:11" ht="12">
      <c r="I140" s="172"/>
      <c r="K140" s="192"/>
    </row>
    <row r="141" spans="2:11" ht="12">
      <c r="B141" s="195" t="s">
        <v>918</v>
      </c>
      <c r="C141" s="196">
        <v>1.44</v>
      </c>
      <c r="D141" s="196">
        <v>1.5</v>
      </c>
      <c r="E141" s="196">
        <v>1.56</v>
      </c>
      <c r="F141" s="196">
        <v>1.41</v>
      </c>
      <c r="G141" s="196">
        <v>1.4</v>
      </c>
      <c r="H141" s="195"/>
      <c r="I141" s="197">
        <f>AVERAGE(C141:G141)</f>
        <v>1.4620000000000002</v>
      </c>
      <c r="K141" s="192">
        <f>I141/I143</f>
        <v>0.7937024972855593</v>
      </c>
    </row>
    <row r="142" spans="2:11" ht="12">
      <c r="B142" s="198" t="s">
        <v>919</v>
      </c>
      <c r="C142" s="196">
        <v>0.43</v>
      </c>
      <c r="D142" s="196">
        <v>0.4</v>
      </c>
      <c r="E142" s="196">
        <v>0.39</v>
      </c>
      <c r="F142" s="196">
        <v>0.35</v>
      </c>
      <c r="G142" s="196">
        <v>0.33</v>
      </c>
      <c r="H142" s="198"/>
      <c r="I142" s="199">
        <f>AVERAGE(C142:G142)</f>
        <v>0.38000000000000006</v>
      </c>
      <c r="K142" s="192"/>
    </row>
    <row r="143" spans="2:11" ht="12">
      <c r="B143" s="181" t="s">
        <v>920</v>
      </c>
      <c r="C143" s="196">
        <f>SUM(C141:C142)</f>
        <v>1.8699999999999999</v>
      </c>
      <c r="D143" s="196">
        <f>SUM(D141:D142)</f>
        <v>1.9</v>
      </c>
      <c r="E143" s="196">
        <f>SUM(E141:E142)</f>
        <v>1.9500000000000002</v>
      </c>
      <c r="F143" s="196">
        <f>SUM(F141:F142)</f>
        <v>1.7599999999999998</v>
      </c>
      <c r="G143" s="196">
        <f>SUM(G141:G142)</f>
        <v>1.73</v>
      </c>
      <c r="H143" s="181"/>
      <c r="I143" s="188">
        <f>AVERAGE(C143:G143)</f>
        <v>1.8419999999999999</v>
      </c>
      <c r="K143" s="192"/>
    </row>
    <row r="144" spans="2:11" ht="12">
      <c r="B144" s="181"/>
      <c r="C144" s="196"/>
      <c r="D144" s="196"/>
      <c r="E144" s="196"/>
      <c r="F144" s="196"/>
      <c r="G144" s="196"/>
      <c r="H144" s="181"/>
      <c r="I144" s="188"/>
      <c r="K144" s="192"/>
    </row>
    <row r="145" spans="2:11" ht="12">
      <c r="B145" s="195" t="s">
        <v>883</v>
      </c>
      <c r="C145" s="196">
        <v>0.13</v>
      </c>
      <c r="D145" s="196">
        <v>0.17</v>
      </c>
      <c r="E145" s="196">
        <v>0.21</v>
      </c>
      <c r="F145" s="196">
        <v>0.17</v>
      </c>
      <c r="G145" s="196">
        <v>0.24</v>
      </c>
      <c r="H145" s="195"/>
      <c r="I145" s="197">
        <f>AVERAGE(C145:G145)</f>
        <v>0.184</v>
      </c>
      <c r="K145" s="192">
        <v>1</v>
      </c>
    </row>
    <row r="146" spans="9:11" ht="12">
      <c r="I146" s="172"/>
      <c r="K146" s="192"/>
    </row>
    <row r="147" spans="9:11" ht="12">
      <c r="I147" s="172"/>
      <c r="K147" s="192"/>
    </row>
    <row r="148" ht="12">
      <c r="K148" s="192"/>
    </row>
    <row r="149" spans="2:11" ht="12">
      <c r="B149" t="s">
        <v>921</v>
      </c>
      <c r="C149" s="170">
        <v>1.36</v>
      </c>
      <c r="D149" s="170">
        <v>1.48</v>
      </c>
      <c r="E149" s="170">
        <v>1.24</v>
      </c>
      <c r="F149" s="170">
        <v>1.37</v>
      </c>
      <c r="G149" s="170">
        <v>1.15</v>
      </c>
      <c r="I149" s="172">
        <f aca="true" t="shared" si="4" ref="I149:I163">AVERAGE(C149:G149)</f>
        <v>1.3199999999999998</v>
      </c>
      <c r="K149" s="192"/>
    </row>
    <row r="150" spans="2:11" ht="12">
      <c r="B150" t="s">
        <v>922</v>
      </c>
      <c r="C150" s="170">
        <v>1.36</v>
      </c>
      <c r="D150" s="170">
        <v>1.48</v>
      </c>
      <c r="E150" s="170">
        <v>1.24</v>
      </c>
      <c r="F150" s="170">
        <v>1.37</v>
      </c>
      <c r="G150" s="170">
        <v>1.15</v>
      </c>
      <c r="I150" s="172">
        <f t="shared" si="4"/>
        <v>1.3199999999999998</v>
      </c>
      <c r="K150" s="192"/>
    </row>
    <row r="151" spans="2:11" ht="12">
      <c r="B151" t="s">
        <v>923</v>
      </c>
      <c r="C151" s="170">
        <v>0.02</v>
      </c>
      <c r="D151" s="170">
        <v>0.02</v>
      </c>
      <c r="E151" s="170">
        <v>0.02</v>
      </c>
      <c r="F151" s="170">
        <v>0.01</v>
      </c>
      <c r="G151" s="170">
        <v>0.01</v>
      </c>
      <c r="I151" s="172">
        <f t="shared" si="4"/>
        <v>0.015999999999999997</v>
      </c>
      <c r="K151" s="192"/>
    </row>
    <row r="152" spans="2:11" ht="12">
      <c r="B152" t="s">
        <v>924</v>
      </c>
      <c r="C152" s="170">
        <v>0.02</v>
      </c>
      <c r="D152" s="170">
        <v>0.02</v>
      </c>
      <c r="E152" s="170">
        <v>0.02</v>
      </c>
      <c r="F152" s="170">
        <v>0.01</v>
      </c>
      <c r="G152" s="170">
        <v>0.01</v>
      </c>
      <c r="I152" s="172">
        <f t="shared" si="4"/>
        <v>0.015999999999999997</v>
      </c>
      <c r="K152" s="192"/>
    </row>
    <row r="153" spans="2:11" ht="12">
      <c r="B153" t="s">
        <v>925</v>
      </c>
      <c r="C153" s="170">
        <v>0.34</v>
      </c>
      <c r="D153" s="170">
        <v>0.75</v>
      </c>
      <c r="E153" s="170">
        <v>0.96</v>
      </c>
      <c r="F153" s="170">
        <v>0.9</v>
      </c>
      <c r="G153" s="170">
        <v>1.84</v>
      </c>
      <c r="I153" s="172">
        <f t="shared" si="4"/>
        <v>0.958</v>
      </c>
      <c r="K153" s="192"/>
    </row>
    <row r="154" spans="2:11" ht="12">
      <c r="B154" t="s">
        <v>926</v>
      </c>
      <c r="C154" s="170">
        <v>0.35</v>
      </c>
      <c r="D154" s="170">
        <v>0.78</v>
      </c>
      <c r="E154" s="170">
        <v>0.99</v>
      </c>
      <c r="F154" s="170">
        <v>0.93</v>
      </c>
      <c r="G154" s="170">
        <v>1.9</v>
      </c>
      <c r="I154" s="172">
        <f t="shared" si="4"/>
        <v>0.99</v>
      </c>
      <c r="K154" s="192"/>
    </row>
    <row r="155" spans="2:11" ht="12">
      <c r="B155" t="s">
        <v>927</v>
      </c>
      <c r="C155" s="170">
        <v>5.07</v>
      </c>
      <c r="D155" s="170">
        <v>4.73</v>
      </c>
      <c r="E155" s="170">
        <v>4.67</v>
      </c>
      <c r="F155" s="170">
        <v>4.81</v>
      </c>
      <c r="G155" s="170">
        <v>4.46</v>
      </c>
      <c r="I155" s="172">
        <f t="shared" si="4"/>
        <v>4.748</v>
      </c>
      <c r="K155" s="192"/>
    </row>
    <row r="156" spans="2:11" ht="12">
      <c r="B156" t="s">
        <v>928</v>
      </c>
      <c r="C156" s="170">
        <v>5.07</v>
      </c>
      <c r="D156" s="170">
        <v>4.73</v>
      </c>
      <c r="E156" s="170">
        <v>4.67</v>
      </c>
      <c r="F156" s="170">
        <v>4.81</v>
      </c>
      <c r="G156" s="170">
        <v>4.46</v>
      </c>
      <c r="I156" s="172">
        <f t="shared" si="4"/>
        <v>4.748</v>
      </c>
      <c r="K156" s="192"/>
    </row>
    <row r="157" spans="2:11" ht="12">
      <c r="B157" t="s">
        <v>929</v>
      </c>
      <c r="C157" s="170">
        <v>2.55</v>
      </c>
      <c r="D157" s="170">
        <v>3.2</v>
      </c>
      <c r="E157" s="170">
        <v>3.26</v>
      </c>
      <c r="F157" s="170">
        <v>2.41</v>
      </c>
      <c r="G157" s="170">
        <v>2.47</v>
      </c>
      <c r="I157" s="172">
        <f t="shared" si="4"/>
        <v>2.778</v>
      </c>
      <c r="K157" s="192"/>
    </row>
    <row r="158" spans="2:11" ht="12">
      <c r="B158" t="s">
        <v>930</v>
      </c>
      <c r="C158" s="170">
        <v>3.16</v>
      </c>
      <c r="D158" s="170">
        <v>3.96</v>
      </c>
      <c r="E158" s="170">
        <v>4.04</v>
      </c>
      <c r="F158" s="170">
        <v>2.98</v>
      </c>
      <c r="G158" s="170">
        <v>3.06</v>
      </c>
      <c r="I158" s="172">
        <f t="shared" si="4"/>
        <v>3.44</v>
      </c>
      <c r="K158" s="192"/>
    </row>
    <row r="159" spans="2:11" ht="12">
      <c r="B159" t="s">
        <v>931</v>
      </c>
      <c r="C159" s="170">
        <v>2.46</v>
      </c>
      <c r="D159" s="170">
        <v>3.08</v>
      </c>
      <c r="E159" s="170">
        <v>3.15</v>
      </c>
      <c r="F159" s="170">
        <v>2.32</v>
      </c>
      <c r="G159" s="170">
        <v>2.38</v>
      </c>
      <c r="I159" s="172">
        <f t="shared" si="4"/>
        <v>2.678</v>
      </c>
      <c r="K159" s="192"/>
    </row>
    <row r="160" spans="2:11" ht="12">
      <c r="B160" t="s">
        <v>932</v>
      </c>
      <c r="C160" s="170">
        <v>5.7</v>
      </c>
      <c r="D160" s="170">
        <v>5.98</v>
      </c>
      <c r="E160" s="170">
        <v>6.08</v>
      </c>
      <c r="F160" s="170">
        <v>6.12</v>
      </c>
      <c r="G160" s="170">
        <v>6.11</v>
      </c>
      <c r="I160" s="172">
        <f t="shared" si="4"/>
        <v>5.997999999999999</v>
      </c>
      <c r="K160" s="192"/>
    </row>
    <row r="161" spans="2:11" ht="12">
      <c r="B161" t="s">
        <v>933</v>
      </c>
      <c r="C161" s="170">
        <v>5.7</v>
      </c>
      <c r="D161" s="170">
        <v>5.98</v>
      </c>
      <c r="E161" s="170">
        <v>6.08</v>
      </c>
      <c r="F161" s="170">
        <v>6.12</v>
      </c>
      <c r="G161" s="170">
        <v>6.11</v>
      </c>
      <c r="I161" s="172">
        <f t="shared" si="4"/>
        <v>5.997999999999999</v>
      </c>
      <c r="K161" s="192"/>
    </row>
    <row r="162" spans="2:11" ht="12">
      <c r="B162" t="s">
        <v>934</v>
      </c>
      <c r="C162" s="170">
        <v>0.32</v>
      </c>
      <c r="D162" s="170">
        <v>0.35</v>
      </c>
      <c r="E162" s="170">
        <v>0.34</v>
      </c>
      <c r="F162" s="170">
        <v>0.38</v>
      </c>
      <c r="G162" s="170">
        <v>0.37</v>
      </c>
      <c r="I162" s="172">
        <f t="shared" si="4"/>
        <v>0.35200000000000004</v>
      </c>
      <c r="K162" s="192"/>
    </row>
    <row r="163" spans="2:11" ht="12">
      <c r="B163" t="s">
        <v>935</v>
      </c>
      <c r="C163" s="170">
        <v>0.34</v>
      </c>
      <c r="D163" s="170">
        <v>0.37</v>
      </c>
      <c r="E163" s="170">
        <v>0.36</v>
      </c>
      <c r="F163" s="170">
        <v>0.4</v>
      </c>
      <c r="G163" s="170">
        <v>0.39</v>
      </c>
      <c r="I163" s="172">
        <f t="shared" si="4"/>
        <v>0.372</v>
      </c>
      <c r="K163" s="192"/>
    </row>
    <row r="164" ht="12">
      <c r="K164" s="192"/>
    </row>
    <row r="165" ht="12">
      <c r="K165" s="192"/>
    </row>
    <row r="166" ht="12">
      <c r="K166" s="192"/>
    </row>
    <row r="167" ht="12">
      <c r="K167" s="192"/>
    </row>
    <row r="168" ht="12">
      <c r="K168" s="192"/>
    </row>
    <row r="169" ht="12">
      <c r="K169" s="192"/>
    </row>
    <row r="170" ht="12">
      <c r="K170" s="192"/>
    </row>
    <row r="171" ht="12">
      <c r="K171" s="192"/>
    </row>
    <row r="172" ht="12">
      <c r="K172" s="192"/>
    </row>
    <row r="173" ht="12">
      <c r="K173" s="192"/>
    </row>
    <row r="174" ht="12">
      <c r="K174" s="192"/>
    </row>
    <row r="175" ht="12">
      <c r="K175" s="192"/>
    </row>
    <row r="176" ht="12">
      <c r="K176" s="192"/>
    </row>
    <row r="177" ht="12">
      <c r="K177" s="192"/>
    </row>
    <row r="178" ht="12">
      <c r="K178" s="192"/>
    </row>
    <row r="179" ht="12">
      <c r="K179" s="192"/>
    </row>
    <row r="180" ht="12">
      <c r="K180" s="192"/>
    </row>
    <row r="181" ht="12">
      <c r="K181" s="192"/>
    </row>
    <row r="182" ht="12">
      <c r="K182" s="192"/>
    </row>
    <row r="183" ht="12">
      <c r="K183" s="192"/>
    </row>
    <row r="184" ht="12">
      <c r="K184" s="192"/>
    </row>
    <row r="185" ht="12">
      <c r="K185" s="192"/>
    </row>
    <row r="186" ht="12">
      <c r="K186" s="192"/>
    </row>
    <row r="187" ht="12">
      <c r="K187" s="192"/>
    </row>
    <row r="188" ht="12">
      <c r="K188" s="192"/>
    </row>
    <row r="189" ht="12">
      <c r="K189" s="192"/>
    </row>
    <row r="190" ht="12">
      <c r="K190" s="192"/>
    </row>
    <row r="191" ht="12">
      <c r="K191" s="192"/>
    </row>
    <row r="192" ht="12">
      <c r="K192" s="192"/>
    </row>
    <row r="193" ht="12">
      <c r="K193" s="192"/>
    </row>
    <row r="194" ht="12">
      <c r="K194" s="192"/>
    </row>
    <row r="195" ht="12">
      <c r="K195" s="192"/>
    </row>
    <row r="196" ht="12">
      <c r="K196" s="192"/>
    </row>
    <row r="197" ht="12">
      <c r="K197" s="192"/>
    </row>
    <row r="198" ht="12">
      <c r="K198" s="192"/>
    </row>
    <row r="199" ht="12">
      <c r="K199" s="192"/>
    </row>
    <row r="200" ht="12">
      <c r="K200" s="192"/>
    </row>
    <row r="201" ht="12">
      <c r="K201" s="192"/>
    </row>
    <row r="202" ht="12">
      <c r="K202" s="192"/>
    </row>
    <row r="203" ht="12">
      <c r="K203" s="192"/>
    </row>
    <row r="204" ht="12">
      <c r="K204" s="192"/>
    </row>
    <row r="205" ht="12">
      <c r="K205" s="192"/>
    </row>
    <row r="206" ht="12">
      <c r="K206" s="192"/>
    </row>
    <row r="207" ht="12">
      <c r="K207" s="192"/>
    </row>
    <row r="208" ht="12">
      <c r="K208" s="192"/>
    </row>
    <row r="209" ht="12">
      <c r="K209" s="192"/>
    </row>
    <row r="210" ht="12">
      <c r="K210" s="192"/>
    </row>
    <row r="211" ht="12">
      <c r="K211" s="192"/>
    </row>
    <row r="212" ht="12">
      <c r="K212" s="192"/>
    </row>
    <row r="213" ht="12">
      <c r="K213" s="192"/>
    </row>
    <row r="214" ht="12">
      <c r="K214" s="192"/>
    </row>
    <row r="215" ht="12">
      <c r="K215" s="192"/>
    </row>
    <row r="216" ht="12">
      <c r="K216" s="192"/>
    </row>
    <row r="217" ht="12">
      <c r="K217" s="192"/>
    </row>
    <row r="218" ht="12">
      <c r="K218" s="192"/>
    </row>
    <row r="219" ht="12">
      <c r="K219" s="192"/>
    </row>
    <row r="220" ht="12">
      <c r="K220" s="192"/>
    </row>
    <row r="221" ht="12">
      <c r="K221" s="192"/>
    </row>
    <row r="222" ht="12">
      <c r="K222" s="192"/>
    </row>
    <row r="223" ht="12">
      <c r="K223" s="192"/>
    </row>
    <row r="224" ht="12">
      <c r="K224" s="192"/>
    </row>
    <row r="225" ht="12">
      <c r="K225" s="192"/>
    </row>
    <row r="226" ht="12">
      <c r="K226" s="192"/>
    </row>
    <row r="227" ht="12">
      <c r="K227" s="192"/>
    </row>
    <row r="228" ht="12">
      <c r="K228" s="192"/>
    </row>
    <row r="229" ht="12">
      <c r="K229" s="192"/>
    </row>
    <row r="230" ht="12">
      <c r="K230" s="192"/>
    </row>
    <row r="231" ht="12">
      <c r="K231" s="192"/>
    </row>
    <row r="232" ht="12">
      <c r="K232" s="192"/>
    </row>
    <row r="233" ht="12">
      <c r="K233" s="192"/>
    </row>
    <row r="234" ht="12">
      <c r="K234" s="192"/>
    </row>
    <row r="235" ht="12">
      <c r="K235" s="192"/>
    </row>
    <row r="236" ht="12">
      <c r="K236" s="192"/>
    </row>
    <row r="237" ht="12">
      <c r="K237" s="192"/>
    </row>
    <row r="238" ht="12">
      <c r="K238" s="192"/>
    </row>
    <row r="239" ht="12">
      <c r="K239" s="192"/>
    </row>
    <row r="240" ht="12">
      <c r="K240" s="192"/>
    </row>
    <row r="241" ht="12">
      <c r="K241" s="192"/>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31"/>
  </sheetPr>
  <dimension ref="B2:K55"/>
  <sheetViews>
    <sheetView zoomScalePageLayoutView="0" workbookViewId="0" topLeftCell="A1">
      <selection activeCell="M44" sqref="M44"/>
    </sheetView>
  </sheetViews>
  <sheetFormatPr defaultColWidth="9.140625" defaultRowHeight="12.75"/>
  <cols>
    <col min="2" max="2" width="55.140625" style="0" bestFit="1" customWidth="1"/>
    <col min="3" max="7" width="9.140625" style="170" customWidth="1"/>
    <col min="8" max="8" width="13.421875" style="0" customWidth="1"/>
    <col min="9" max="9" width="20.00390625" style="0" bestFit="1" customWidth="1"/>
  </cols>
  <sheetData>
    <row r="2" spans="2:4" ht="20.25" customHeight="1">
      <c r="B2" s="176" t="s">
        <v>578</v>
      </c>
      <c r="C2" s="177"/>
      <c r="D2" s="177"/>
    </row>
    <row r="4" spans="2:11" ht="12">
      <c r="B4" s="524" t="s">
        <v>937</v>
      </c>
      <c r="C4" s="74"/>
      <c r="D4" s="74"/>
      <c r="E4" s="74"/>
      <c r="F4" s="74"/>
      <c r="G4" s="74"/>
      <c r="H4" s="74"/>
      <c r="I4" s="74"/>
      <c r="J4" s="74"/>
      <c r="K4" s="74"/>
    </row>
    <row r="5" spans="2:11" ht="12.75">
      <c r="B5" s="525" t="s">
        <v>940</v>
      </c>
      <c r="C5" s="526"/>
      <c r="D5" s="526"/>
      <c r="E5" s="526"/>
      <c r="F5" s="526"/>
      <c r="G5" s="526"/>
      <c r="H5" s="74"/>
      <c r="I5" s="74"/>
      <c r="J5" s="74"/>
      <c r="K5" s="74"/>
    </row>
    <row r="6" spans="2:11" ht="12.75">
      <c r="B6" s="526" t="s">
        <v>942</v>
      </c>
      <c r="C6" s="74"/>
      <c r="D6" s="526"/>
      <c r="E6" s="526"/>
      <c r="F6" s="526"/>
      <c r="G6" s="526"/>
      <c r="H6" s="74"/>
      <c r="I6" s="74"/>
      <c r="J6" s="74"/>
      <c r="K6" s="74"/>
    </row>
    <row r="7" spans="2:11" ht="12.75">
      <c r="B7" s="526"/>
      <c r="C7" s="74"/>
      <c r="D7" s="526"/>
      <c r="E7" s="526"/>
      <c r="F7" s="526"/>
      <c r="G7" s="526"/>
      <c r="H7" s="74"/>
      <c r="I7" s="74"/>
      <c r="J7" s="74"/>
      <c r="K7" s="74"/>
    </row>
    <row r="8" spans="2:9" ht="13.5">
      <c r="B8" s="33"/>
      <c r="C8" s="178">
        <v>2010</v>
      </c>
      <c r="D8" s="178">
        <v>2011</v>
      </c>
      <c r="E8" s="178">
        <v>2012</v>
      </c>
      <c r="F8" s="178">
        <v>2013</v>
      </c>
      <c r="G8" s="178">
        <v>2014</v>
      </c>
      <c r="H8" s="179"/>
      <c r="I8" s="180" t="s">
        <v>765</v>
      </c>
    </row>
    <row r="9" spans="2:9" ht="12">
      <c r="B9" s="33" t="s">
        <v>791</v>
      </c>
      <c r="C9" s="170">
        <v>16.34</v>
      </c>
      <c r="D9" s="170">
        <v>16.87</v>
      </c>
      <c r="E9" s="170">
        <v>17.33</v>
      </c>
      <c r="F9" s="170">
        <v>18.07</v>
      </c>
      <c r="G9" s="170">
        <v>18.74</v>
      </c>
      <c r="H9" s="33"/>
      <c r="I9" s="172">
        <f>AVERAGE(C9:G9)</f>
        <v>17.47</v>
      </c>
    </row>
    <row r="10" spans="2:9" ht="12">
      <c r="B10" s="181" t="s">
        <v>792</v>
      </c>
      <c r="C10" s="182">
        <f>C9*12</f>
        <v>196.07999999999998</v>
      </c>
      <c r="D10" s="182">
        <f>D9*12</f>
        <v>202.44</v>
      </c>
      <c r="E10" s="182">
        <f>E9*12</f>
        <v>207.95999999999998</v>
      </c>
      <c r="F10" s="182">
        <f>F9*12</f>
        <v>216.84</v>
      </c>
      <c r="G10" s="182">
        <f>G9*12</f>
        <v>224.88</v>
      </c>
      <c r="H10" s="183"/>
      <c r="I10" s="188">
        <f>AVERAGE(C10:G10)</f>
        <v>209.64000000000001</v>
      </c>
    </row>
    <row r="11" spans="2:9" ht="12.75" thickBot="1">
      <c r="B11" s="84"/>
      <c r="C11" s="84"/>
      <c r="D11" s="84"/>
      <c r="E11" s="84"/>
      <c r="F11" s="84"/>
      <c r="G11" s="84"/>
      <c r="H11" s="84"/>
      <c r="I11" s="84"/>
    </row>
    <row r="12" spans="2:9" ht="12">
      <c r="B12" s="181"/>
      <c r="C12" s="182"/>
      <c r="D12" s="182"/>
      <c r="E12" s="182"/>
      <c r="F12" s="182"/>
      <c r="G12" s="182"/>
      <c r="H12" s="183"/>
      <c r="I12" s="184"/>
    </row>
    <row r="13" spans="2:9" ht="19.5" customHeight="1">
      <c r="B13" s="176" t="s">
        <v>579</v>
      </c>
      <c r="C13" s="523"/>
      <c r="D13" s="523"/>
      <c r="E13" s="182"/>
      <c r="F13" s="182"/>
      <c r="G13" s="182"/>
      <c r="H13" s="183"/>
      <c r="I13" s="184"/>
    </row>
    <row r="14" spans="2:9" ht="12">
      <c r="B14" s="181"/>
      <c r="C14" s="182"/>
      <c r="D14" s="182"/>
      <c r="E14" s="182"/>
      <c r="F14" s="182"/>
      <c r="G14" s="182"/>
      <c r="H14" s="183"/>
      <c r="I14" s="184"/>
    </row>
    <row r="15" spans="3:9" ht="13.5">
      <c r="C15" s="178">
        <v>2010</v>
      </c>
      <c r="D15" s="178">
        <v>2011</v>
      </c>
      <c r="E15" s="178">
        <v>2012</v>
      </c>
      <c r="F15" s="178">
        <v>2013</v>
      </c>
      <c r="G15" s="178">
        <v>2014</v>
      </c>
      <c r="H15" s="179"/>
      <c r="I15" s="180" t="s">
        <v>765</v>
      </c>
    </row>
    <row r="16" spans="3:9" ht="13.5">
      <c r="C16" s="185"/>
      <c r="D16" s="185"/>
      <c r="E16" s="185"/>
      <c r="F16" s="185"/>
      <c r="G16" s="185"/>
      <c r="H16" s="179"/>
      <c r="I16" s="186"/>
    </row>
    <row r="17" spans="2:9" ht="12">
      <c r="B17" t="s">
        <v>793</v>
      </c>
      <c r="C17" s="170">
        <v>1.31</v>
      </c>
      <c r="D17" s="170">
        <v>1.29</v>
      </c>
      <c r="E17" s="170">
        <v>1.27</v>
      </c>
      <c r="F17" s="170">
        <v>1.27</v>
      </c>
      <c r="G17" s="170">
        <v>1.26</v>
      </c>
      <c r="I17" s="172">
        <f>AVERAGE(C17:G17)</f>
        <v>1.28</v>
      </c>
    </row>
    <row r="18" spans="2:9" ht="12">
      <c r="B18" t="s">
        <v>794</v>
      </c>
      <c r="C18" s="170">
        <v>4.05</v>
      </c>
      <c r="D18" s="170">
        <v>3.97</v>
      </c>
      <c r="E18" s="170">
        <v>3.94</v>
      </c>
      <c r="F18" s="170">
        <v>3.96</v>
      </c>
      <c r="G18" s="170">
        <v>3.91</v>
      </c>
      <c r="I18" s="172">
        <f>AVERAGE(C18:G18)</f>
        <v>3.9659999999999997</v>
      </c>
    </row>
    <row r="19" spans="2:9" ht="12">
      <c r="B19" t="s">
        <v>795</v>
      </c>
      <c r="C19" s="170">
        <v>1.98</v>
      </c>
      <c r="D19" s="170">
        <v>1.93</v>
      </c>
      <c r="E19" s="170">
        <v>1.88</v>
      </c>
      <c r="F19" s="170">
        <v>1.79</v>
      </c>
      <c r="G19" s="170">
        <v>1.68</v>
      </c>
      <c r="I19" s="172">
        <f>AVERAGE(C19:G19)</f>
        <v>1.8519999999999999</v>
      </c>
    </row>
    <row r="20" spans="2:9" ht="12">
      <c r="B20" t="s">
        <v>796</v>
      </c>
      <c r="C20" s="170">
        <v>0.81</v>
      </c>
      <c r="D20" s="170">
        <v>0.8</v>
      </c>
      <c r="E20" s="170">
        <v>0.76</v>
      </c>
      <c r="F20" s="170">
        <v>0.7</v>
      </c>
      <c r="G20" s="170">
        <v>0.64</v>
      </c>
      <c r="I20" s="172">
        <f>AVERAGE(C20:G20)</f>
        <v>0.7420000000000001</v>
      </c>
    </row>
    <row r="21" spans="2:9" ht="12">
      <c r="B21" s="181" t="s">
        <v>797</v>
      </c>
      <c r="C21" s="187">
        <f>SUM(C17:C20)</f>
        <v>8.15</v>
      </c>
      <c r="D21" s="187">
        <f>SUM(D17:D20)</f>
        <v>7.989999999999999</v>
      </c>
      <c r="E21" s="187">
        <f>SUM(E17:E20)</f>
        <v>7.85</v>
      </c>
      <c r="F21" s="187">
        <f>SUM(F17:F20)</f>
        <v>7.720000000000001</v>
      </c>
      <c r="G21" s="187">
        <f>SUM(G17:G20)</f>
        <v>7.489999999999999</v>
      </c>
      <c r="H21" s="181"/>
      <c r="I21" s="188">
        <f>AVERAGE(C21:G21)</f>
        <v>7.840000000000001</v>
      </c>
    </row>
    <row r="22" ht="12">
      <c r="I22" s="172"/>
    </row>
    <row r="23" spans="2:9" ht="12">
      <c r="B23" t="s">
        <v>798</v>
      </c>
      <c r="C23" s="170">
        <v>2.16</v>
      </c>
      <c r="D23" s="170">
        <v>2.11</v>
      </c>
      <c r="E23" s="170">
        <v>2.04</v>
      </c>
      <c r="F23" s="170">
        <v>2.09</v>
      </c>
      <c r="G23" s="170">
        <v>2.05</v>
      </c>
      <c r="I23" s="172">
        <f>AVERAGE(C23:G23)</f>
        <v>2.09</v>
      </c>
    </row>
    <row r="24" spans="2:9" ht="12">
      <c r="B24" t="s">
        <v>799</v>
      </c>
      <c r="C24" s="170">
        <v>1.14</v>
      </c>
      <c r="D24" s="170">
        <v>1.26</v>
      </c>
      <c r="E24" s="170">
        <v>1.22</v>
      </c>
      <c r="F24" s="170">
        <v>1.17</v>
      </c>
      <c r="G24" s="170">
        <v>1.09</v>
      </c>
      <c r="I24" s="172">
        <f>AVERAGE(C24:G24)</f>
        <v>1.176</v>
      </c>
    </row>
    <row r="25" spans="2:9" ht="12">
      <c r="B25" t="s">
        <v>800</v>
      </c>
      <c r="C25" s="170">
        <v>3.46</v>
      </c>
      <c r="D25" s="170">
        <v>3.44</v>
      </c>
      <c r="E25" s="170">
        <v>3.45</v>
      </c>
      <c r="F25" s="170">
        <v>3.6</v>
      </c>
      <c r="G25" s="170">
        <v>3.07</v>
      </c>
      <c r="I25" s="172">
        <f>AVERAGE(C25:G25)</f>
        <v>3.404</v>
      </c>
    </row>
    <row r="26" spans="2:9" ht="12">
      <c r="B26" t="s">
        <v>801</v>
      </c>
      <c r="C26" s="170">
        <v>0.17</v>
      </c>
      <c r="D26" s="170">
        <v>0.16</v>
      </c>
      <c r="E26" s="170">
        <v>0.16</v>
      </c>
      <c r="F26" s="170">
        <v>0.16</v>
      </c>
      <c r="G26" s="170">
        <v>0.15</v>
      </c>
      <c r="I26" s="172">
        <f>AVERAGE(C26:G26)</f>
        <v>0.16</v>
      </c>
    </row>
    <row r="27" spans="2:9" ht="12">
      <c r="B27" s="462" t="s">
        <v>802</v>
      </c>
      <c r="C27" s="187">
        <f>SUM(C23:C26)</f>
        <v>6.93</v>
      </c>
      <c r="D27" s="187">
        <f>SUM(D23:D26)</f>
        <v>6.970000000000001</v>
      </c>
      <c r="E27" s="187">
        <f>SUM(E23:E26)</f>
        <v>6.87</v>
      </c>
      <c r="F27" s="187">
        <f>SUM(F23:F26)</f>
        <v>7.02</v>
      </c>
      <c r="G27" s="187">
        <f>SUM(G23:G26)</f>
        <v>6.359999999999999</v>
      </c>
      <c r="H27" s="189"/>
      <c r="I27" s="463">
        <f>AVERAGE(C27:G27)</f>
        <v>6.83</v>
      </c>
    </row>
    <row r="28" ht="12">
      <c r="I28" s="172"/>
    </row>
    <row r="29" spans="2:9" ht="12">
      <c r="B29" t="s">
        <v>803</v>
      </c>
      <c r="C29" s="170">
        <v>0.88</v>
      </c>
      <c r="D29" s="170">
        <v>0.97</v>
      </c>
      <c r="E29" s="170">
        <v>0.76</v>
      </c>
      <c r="F29" s="170">
        <v>0.77</v>
      </c>
      <c r="G29" s="170">
        <v>0.63</v>
      </c>
      <c r="I29" s="172">
        <f aca="true" t="shared" si="0" ref="I29:I36">AVERAGE(C29:G29)</f>
        <v>0.8020000000000002</v>
      </c>
    </row>
    <row r="30" spans="2:9" ht="12">
      <c r="B30" t="s">
        <v>804</v>
      </c>
      <c r="C30" s="170">
        <v>0.07</v>
      </c>
      <c r="D30" s="170">
        <v>0.19</v>
      </c>
      <c r="E30" s="170">
        <v>0.21</v>
      </c>
      <c r="F30" s="170">
        <v>0.29</v>
      </c>
      <c r="G30" s="170">
        <v>0.28</v>
      </c>
      <c r="I30" s="172">
        <f t="shared" si="0"/>
        <v>0.20800000000000002</v>
      </c>
    </row>
    <row r="31" spans="2:9" ht="12">
      <c r="B31" t="s">
        <v>805</v>
      </c>
      <c r="C31" s="170">
        <v>0.15</v>
      </c>
      <c r="D31" s="170">
        <v>0.13</v>
      </c>
      <c r="E31" s="170">
        <v>0.15</v>
      </c>
      <c r="G31" s="170">
        <v>0.28</v>
      </c>
      <c r="I31" s="172">
        <f t="shared" si="0"/>
        <v>0.17750000000000002</v>
      </c>
    </row>
    <row r="32" spans="2:9" ht="12">
      <c r="B32" t="s">
        <v>806</v>
      </c>
      <c r="C32" s="170">
        <v>0.39</v>
      </c>
      <c r="D32" s="170">
        <v>0.34</v>
      </c>
      <c r="E32" s="170">
        <v>0.36</v>
      </c>
      <c r="F32" s="170">
        <v>0.31</v>
      </c>
      <c r="G32" s="170">
        <v>0.27</v>
      </c>
      <c r="I32" s="172">
        <f t="shared" si="0"/>
        <v>0.33399999999999996</v>
      </c>
    </row>
    <row r="33" spans="2:9" ht="12">
      <c r="B33" t="s">
        <v>807</v>
      </c>
      <c r="C33" s="170">
        <v>0.05</v>
      </c>
      <c r="D33" s="170">
        <v>0.04</v>
      </c>
      <c r="E33" s="170">
        <v>0.03</v>
      </c>
      <c r="F33" s="170">
        <v>0.02</v>
      </c>
      <c r="G33" s="170">
        <v>0.02</v>
      </c>
      <c r="I33" s="172">
        <f t="shared" si="0"/>
        <v>0.031999999999999994</v>
      </c>
    </row>
    <row r="34" spans="2:9" ht="12">
      <c r="B34" t="s">
        <v>808</v>
      </c>
      <c r="C34" s="170">
        <v>0.2</v>
      </c>
      <c r="D34" s="170">
        <v>0.2</v>
      </c>
      <c r="E34" s="170">
        <v>0.17</v>
      </c>
      <c r="F34" s="170">
        <v>0.15</v>
      </c>
      <c r="G34" s="170">
        <v>0.16</v>
      </c>
      <c r="I34" s="172">
        <f t="shared" si="0"/>
        <v>0.17600000000000002</v>
      </c>
    </row>
    <row r="35" spans="2:9" ht="12">
      <c r="B35" t="s">
        <v>809</v>
      </c>
      <c r="C35" s="170">
        <v>0.14</v>
      </c>
      <c r="D35" s="170">
        <v>0.13</v>
      </c>
      <c r="E35" s="170">
        <v>0.13</v>
      </c>
      <c r="F35" s="170">
        <v>0.1</v>
      </c>
      <c r="G35" s="170">
        <v>0.1</v>
      </c>
      <c r="I35" s="172">
        <f t="shared" si="0"/>
        <v>0.12</v>
      </c>
    </row>
    <row r="36" spans="2:9" ht="12">
      <c r="B36" s="462" t="s">
        <v>810</v>
      </c>
      <c r="C36" s="187">
        <f>SUM(C29:C35)</f>
        <v>1.88</v>
      </c>
      <c r="D36" s="187">
        <f>SUM(D29:D35)</f>
        <v>2</v>
      </c>
      <c r="E36" s="187">
        <f>SUM(E29:E35)</f>
        <v>1.81</v>
      </c>
      <c r="F36" s="187">
        <f>SUM(F29:F35)</f>
        <v>1.6400000000000001</v>
      </c>
      <c r="G36" s="187">
        <f>SUM(G29:G35)</f>
        <v>1.74</v>
      </c>
      <c r="H36" s="189"/>
      <c r="I36" s="463">
        <f t="shared" si="0"/>
        <v>1.814</v>
      </c>
    </row>
    <row r="38" spans="2:9" ht="12">
      <c r="B38" t="s">
        <v>811</v>
      </c>
      <c r="C38" s="170">
        <v>2.15</v>
      </c>
      <c r="D38" s="170">
        <v>2.26</v>
      </c>
      <c r="E38" s="170">
        <v>2.28</v>
      </c>
      <c r="F38" s="170">
        <v>2.16</v>
      </c>
      <c r="G38" s="170">
        <v>2.25</v>
      </c>
      <c r="I38" s="172">
        <f aca="true" t="shared" si="1" ref="I38:I45">AVERAGE(C38:G38)</f>
        <v>2.2199999999999998</v>
      </c>
    </row>
    <row r="39" spans="2:9" ht="12">
      <c r="B39" t="s">
        <v>812</v>
      </c>
      <c r="C39" s="170">
        <v>0.03</v>
      </c>
      <c r="D39" s="170">
        <v>0.03</v>
      </c>
      <c r="E39" s="170">
        <v>0.03</v>
      </c>
      <c r="F39" s="170">
        <v>0.04</v>
      </c>
      <c r="G39" s="170">
        <v>0.04</v>
      </c>
      <c r="I39" s="172">
        <f t="shared" si="1"/>
        <v>0.034</v>
      </c>
    </row>
    <row r="40" spans="2:9" ht="12">
      <c r="B40" t="s">
        <v>813</v>
      </c>
      <c r="C40" s="170">
        <v>0.58</v>
      </c>
      <c r="D40" s="170">
        <v>0.6</v>
      </c>
      <c r="E40" s="170">
        <v>0.65</v>
      </c>
      <c r="F40" s="170">
        <v>0.62</v>
      </c>
      <c r="G40" s="170">
        <v>0.64</v>
      </c>
      <c r="I40" s="172">
        <f t="shared" si="1"/>
        <v>0.6180000000000001</v>
      </c>
    </row>
    <row r="41" spans="2:9" ht="12">
      <c r="B41" t="s">
        <v>814</v>
      </c>
      <c r="C41" s="170">
        <v>0.84</v>
      </c>
      <c r="D41" s="170">
        <v>0.85</v>
      </c>
      <c r="E41" s="170">
        <v>0.94</v>
      </c>
      <c r="F41" s="170">
        <v>1.03</v>
      </c>
      <c r="G41" s="170">
        <v>1.03</v>
      </c>
      <c r="I41" s="172">
        <f t="shared" si="1"/>
        <v>0.9380000000000001</v>
      </c>
    </row>
    <row r="42" spans="2:9" ht="12">
      <c r="B42" t="s">
        <v>815</v>
      </c>
      <c r="C42" s="170">
        <v>0.44</v>
      </c>
      <c r="D42" s="170">
        <v>0.47</v>
      </c>
      <c r="E42" s="170">
        <v>0.51</v>
      </c>
      <c r="F42" s="170">
        <v>0.51</v>
      </c>
      <c r="G42" s="170">
        <v>0.51</v>
      </c>
      <c r="I42" s="172">
        <f t="shared" si="1"/>
        <v>0.488</v>
      </c>
    </row>
    <row r="43" spans="2:9" ht="12">
      <c r="B43" t="s">
        <v>816</v>
      </c>
      <c r="C43" s="170">
        <v>0.25</v>
      </c>
      <c r="D43" s="170">
        <v>0.25</v>
      </c>
      <c r="E43" s="170">
        <v>0.26</v>
      </c>
      <c r="F43" s="170">
        <v>0.26</v>
      </c>
      <c r="G43" s="170">
        <v>0.27</v>
      </c>
      <c r="I43" s="172">
        <f t="shared" si="1"/>
        <v>0.258</v>
      </c>
    </row>
    <row r="44" spans="2:9" ht="12">
      <c r="B44" t="s">
        <v>817</v>
      </c>
      <c r="C44" s="170">
        <v>0.98</v>
      </c>
      <c r="D44" s="170">
        <v>1.02</v>
      </c>
      <c r="E44" s="170">
        <v>1.14</v>
      </c>
      <c r="F44" s="170">
        <v>1.08</v>
      </c>
      <c r="G44" s="170">
        <v>0.97</v>
      </c>
      <c r="I44" s="172">
        <f t="shared" si="1"/>
        <v>1.0379999999999998</v>
      </c>
    </row>
    <row r="45" spans="2:9" ht="12">
      <c r="B45" s="462" t="s">
        <v>818</v>
      </c>
      <c r="C45" s="187">
        <f>SUM(C38:C44)</f>
        <v>5.27</v>
      </c>
      <c r="D45" s="187">
        <f>SUM(D38:D44)</f>
        <v>5.48</v>
      </c>
      <c r="E45" s="187">
        <f>SUM(E38:E44)</f>
        <v>5.809999999999999</v>
      </c>
      <c r="F45" s="187">
        <f>SUM(F38:F44)</f>
        <v>5.7</v>
      </c>
      <c r="G45" s="187">
        <f>SUM(G38:G44)</f>
        <v>5.71</v>
      </c>
      <c r="H45" s="189"/>
      <c r="I45" s="463">
        <f t="shared" si="1"/>
        <v>5.593999999999999</v>
      </c>
    </row>
    <row r="47" spans="2:9" ht="12">
      <c r="B47" t="s">
        <v>819</v>
      </c>
      <c r="C47" s="170">
        <v>0.63</v>
      </c>
      <c r="D47" s="170">
        <v>0.64</v>
      </c>
      <c r="E47" s="170">
        <v>0.64</v>
      </c>
      <c r="F47" s="170">
        <v>0.63</v>
      </c>
      <c r="G47" s="170">
        <v>0.65</v>
      </c>
      <c r="I47" s="172">
        <f>AVERAGE(C47:G47)</f>
        <v>0.638</v>
      </c>
    </row>
    <row r="48" spans="2:9" ht="12">
      <c r="B48" t="s">
        <v>820</v>
      </c>
      <c r="C48" s="170">
        <v>0.08</v>
      </c>
      <c r="D48" s="170">
        <v>0.1</v>
      </c>
      <c r="E48" s="170">
        <v>0.11</v>
      </c>
      <c r="F48" s="170">
        <v>0.1</v>
      </c>
      <c r="G48" s="170">
        <v>0.09</v>
      </c>
      <c r="I48" s="172">
        <f>AVERAGE(C48:G48)</f>
        <v>0.096</v>
      </c>
    </row>
    <row r="49" spans="2:9" ht="12">
      <c r="B49" t="s">
        <v>821</v>
      </c>
      <c r="C49" s="170">
        <v>0.62</v>
      </c>
      <c r="D49" s="170">
        <v>0.61</v>
      </c>
      <c r="E49" s="170">
        <v>0.63</v>
      </c>
      <c r="F49" s="170">
        <v>0.63</v>
      </c>
      <c r="G49" s="170">
        <v>0.67</v>
      </c>
      <c r="I49" s="172">
        <f>AVERAGE(C49:G49)</f>
        <v>0.6319999999999999</v>
      </c>
    </row>
    <row r="50" spans="2:9" ht="12">
      <c r="B50" t="s">
        <v>822</v>
      </c>
      <c r="C50" s="170">
        <v>0.19</v>
      </c>
      <c r="D50" s="170">
        <v>0.25</v>
      </c>
      <c r="E50" s="170">
        <v>0.24</v>
      </c>
      <c r="F50" s="170">
        <v>0.24</v>
      </c>
      <c r="G50" s="170">
        <v>0.23</v>
      </c>
      <c r="I50" s="172">
        <f>AVERAGE(C50:G50)</f>
        <v>0.22999999999999998</v>
      </c>
    </row>
    <row r="51" spans="2:9" ht="12">
      <c r="B51" s="462" t="s">
        <v>823</v>
      </c>
      <c r="C51" s="187">
        <f>SUM(C47:C50)</f>
        <v>1.52</v>
      </c>
      <c r="D51" s="187">
        <f>SUM(D47:D50)</f>
        <v>1.6</v>
      </c>
      <c r="E51" s="187">
        <f>SUM(E47:E50)</f>
        <v>1.6199999999999999</v>
      </c>
      <c r="F51" s="187">
        <f>SUM(F47:F50)</f>
        <v>1.5999999999999999</v>
      </c>
      <c r="G51" s="187">
        <f>SUM(G47:G50)</f>
        <v>1.6400000000000001</v>
      </c>
      <c r="H51" s="189"/>
      <c r="I51" s="463">
        <f>AVERAGE(C51:G51)</f>
        <v>1.596</v>
      </c>
    </row>
    <row r="53" spans="2:9" ht="12">
      <c r="B53" s="462" t="s">
        <v>436</v>
      </c>
      <c r="C53" s="187">
        <f>SUM(C27,C36,C45,C51)</f>
        <v>15.599999999999998</v>
      </c>
      <c r="D53" s="187">
        <f>SUM(D27,D36,D45,D51)</f>
        <v>16.05</v>
      </c>
      <c r="E53" s="187">
        <f>SUM(E27,E36,E45,E51)</f>
        <v>16.11</v>
      </c>
      <c r="F53" s="187">
        <f>SUM(F27,F36,F45,F51)</f>
        <v>15.959999999999999</v>
      </c>
      <c r="G53" s="187">
        <f>SUM(G27,G36,G45,G51)</f>
        <v>15.45</v>
      </c>
      <c r="I53" s="463">
        <f>AVERAGE(C53:G53)</f>
        <v>15.834</v>
      </c>
    </row>
    <row r="54" spans="2:9" ht="12">
      <c r="B54" s="181"/>
      <c r="C54" s="187"/>
      <c r="D54" s="187"/>
      <c r="E54" s="187"/>
      <c r="F54" s="187"/>
      <c r="G54" s="187"/>
      <c r="I54" s="188"/>
    </row>
    <row r="55" spans="2:9" ht="12">
      <c r="B55" s="181" t="s">
        <v>824</v>
      </c>
      <c r="C55" s="182">
        <f>C10+C21+C27+C36+C45+C51</f>
        <v>219.83</v>
      </c>
      <c r="D55" s="182">
        <f>D10+D21+D27+D36+D45+D51</f>
        <v>226.48</v>
      </c>
      <c r="E55" s="182">
        <f>E10+E21+E27+E36+E45+E51</f>
        <v>231.92</v>
      </c>
      <c r="F55" s="182">
        <f>F10+F21+F27+F36+F45+F51</f>
        <v>240.51999999999998</v>
      </c>
      <c r="G55" s="182">
        <f>G10+G21+G27+G36+G45+G51</f>
        <v>247.82000000000002</v>
      </c>
      <c r="H55" s="181"/>
      <c r="I55" s="188">
        <f>AVERAGE(C55:G55)</f>
        <v>233.314</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31"/>
  </sheetPr>
  <dimension ref="B2:K34"/>
  <sheetViews>
    <sheetView zoomScalePageLayoutView="0" workbookViewId="0" topLeftCell="A1">
      <selection activeCell="S34" sqref="S34"/>
    </sheetView>
  </sheetViews>
  <sheetFormatPr defaultColWidth="9.140625" defaultRowHeight="12.75"/>
  <cols>
    <col min="1" max="1" width="4.00390625" style="0" customWidth="1"/>
    <col min="2" max="2" width="32.28125" style="0" customWidth="1"/>
    <col min="3" max="7" width="7.28125" style="170" customWidth="1"/>
    <col min="8" max="8" width="5.7109375" style="0" customWidth="1"/>
    <col min="9" max="9" width="17.8515625" style="0" bestFit="1" customWidth="1"/>
  </cols>
  <sheetData>
    <row r="2" spans="2:6" ht="15">
      <c r="B2" s="173" t="s">
        <v>580</v>
      </c>
      <c r="C2" s="174"/>
      <c r="D2" s="174"/>
      <c r="E2" s="174"/>
      <c r="F2" s="174"/>
    </row>
    <row r="4" spans="2:11" ht="12">
      <c r="B4" s="524" t="s">
        <v>937</v>
      </c>
      <c r="C4" s="74"/>
      <c r="D4" s="74"/>
      <c r="E4" s="74"/>
      <c r="F4" s="74"/>
      <c r="G4" s="74"/>
      <c r="H4" s="74"/>
      <c r="I4" s="74"/>
      <c r="J4" s="74"/>
      <c r="K4" s="74"/>
    </row>
    <row r="5" spans="2:11" ht="12.75">
      <c r="B5" s="525" t="s">
        <v>940</v>
      </c>
      <c r="C5" s="526"/>
      <c r="D5" s="526"/>
      <c r="E5" s="526"/>
      <c r="F5" s="526"/>
      <c r="G5" s="526"/>
      <c r="H5" s="74"/>
      <c r="I5" s="74"/>
      <c r="J5" s="74"/>
      <c r="K5" s="74"/>
    </row>
    <row r="6" spans="2:11" ht="12.75">
      <c r="B6" s="526" t="s">
        <v>942</v>
      </c>
      <c r="C6" s="74"/>
      <c r="D6" s="526"/>
      <c r="E6" s="526"/>
      <c r="F6" s="526"/>
      <c r="G6" s="526"/>
      <c r="H6" s="74"/>
      <c r="I6" s="74"/>
      <c r="J6" s="74"/>
      <c r="K6" s="74"/>
    </row>
    <row r="9" spans="2:9" ht="12">
      <c r="B9" s="82" t="s">
        <v>614</v>
      </c>
      <c r="C9" s="175">
        <v>2010</v>
      </c>
      <c r="D9" s="175">
        <v>2011</v>
      </c>
      <c r="E9" s="175">
        <v>2012</v>
      </c>
      <c r="F9" s="175">
        <v>2013</v>
      </c>
      <c r="G9" s="175">
        <v>2014</v>
      </c>
      <c r="H9" s="33"/>
      <c r="I9" s="82" t="s">
        <v>765</v>
      </c>
    </row>
    <row r="11" spans="2:9" ht="12">
      <c r="B11" t="s">
        <v>773</v>
      </c>
      <c r="C11" s="170">
        <v>18.34</v>
      </c>
      <c r="D11" s="170">
        <v>18.06</v>
      </c>
      <c r="E11" s="170">
        <v>17.92</v>
      </c>
      <c r="F11" s="170">
        <v>18.1</v>
      </c>
      <c r="G11" s="170">
        <v>18.63</v>
      </c>
      <c r="I11" s="172">
        <f>AVERAGE(C11:G11)</f>
        <v>18.21</v>
      </c>
    </row>
    <row r="12" spans="2:9" ht="12">
      <c r="B12" t="s">
        <v>774</v>
      </c>
      <c r="C12" s="170">
        <v>30.47</v>
      </c>
      <c r="D12" s="170">
        <v>30</v>
      </c>
      <c r="E12" s="170">
        <v>29.77</v>
      </c>
      <c r="F12" s="170">
        <v>30.06</v>
      </c>
      <c r="G12" s="170">
        <v>30.94</v>
      </c>
      <c r="I12" s="172">
        <f>AVERAGE(C12:G12)</f>
        <v>30.248</v>
      </c>
    </row>
    <row r="13" ht="12">
      <c r="I13" s="172"/>
    </row>
    <row r="14" spans="2:9" ht="12">
      <c r="B14" t="s">
        <v>775</v>
      </c>
      <c r="C14" s="170">
        <v>1.49</v>
      </c>
      <c r="D14" s="170">
        <v>1.58</v>
      </c>
      <c r="E14" s="170">
        <v>1.96</v>
      </c>
      <c r="F14" s="170">
        <v>1.77</v>
      </c>
      <c r="G14" s="170">
        <v>1.47</v>
      </c>
      <c r="I14" s="172">
        <f>AVERAGE(C14:G14)</f>
        <v>1.6540000000000004</v>
      </c>
    </row>
    <row r="15" spans="2:9" ht="12">
      <c r="B15" t="s">
        <v>776</v>
      </c>
      <c r="C15" s="170">
        <v>2.47</v>
      </c>
      <c r="D15" s="170">
        <v>2.62</v>
      </c>
      <c r="E15" s="170">
        <v>3.25</v>
      </c>
      <c r="F15" s="170">
        <v>2.94</v>
      </c>
      <c r="G15" s="170">
        <v>2.45</v>
      </c>
      <c r="I15" s="172">
        <f>AVERAGE(C15:G15)</f>
        <v>2.746</v>
      </c>
    </row>
    <row r="16" ht="12">
      <c r="I16" s="172"/>
    </row>
    <row r="17" spans="2:9" ht="12">
      <c r="B17" t="s">
        <v>777</v>
      </c>
      <c r="C17" s="170">
        <v>3.43</v>
      </c>
      <c r="D17" s="170">
        <v>3.35</v>
      </c>
      <c r="E17" s="170">
        <v>3.31</v>
      </c>
      <c r="F17" s="170">
        <v>3.35</v>
      </c>
      <c r="G17" s="170">
        <v>3.22</v>
      </c>
      <c r="I17" s="172">
        <f>AVERAGE(C17:G17)</f>
        <v>3.332</v>
      </c>
    </row>
    <row r="18" spans="2:9" ht="12">
      <c r="B18" t="s">
        <v>778</v>
      </c>
      <c r="C18" s="170">
        <v>4.34</v>
      </c>
      <c r="D18" s="170">
        <v>4.25</v>
      </c>
      <c r="E18" s="170">
        <v>4.18</v>
      </c>
      <c r="F18" s="170">
        <v>4.24</v>
      </c>
      <c r="G18" s="170">
        <v>4.08</v>
      </c>
      <c r="I18" s="172">
        <f>AVERAGE(C18:G18)</f>
        <v>4.217999999999999</v>
      </c>
    </row>
    <row r="19" ht="12">
      <c r="I19" s="172"/>
    </row>
    <row r="20" spans="2:9" ht="12">
      <c r="B20" t="s">
        <v>779</v>
      </c>
      <c r="C20" s="170">
        <v>22.06</v>
      </c>
      <c r="D20" s="170">
        <v>21.5</v>
      </c>
      <c r="E20" s="170">
        <v>22.3</v>
      </c>
      <c r="F20" s="170">
        <v>20.88</v>
      </c>
      <c r="G20" s="170">
        <v>20.63</v>
      </c>
      <c r="I20" s="172">
        <f>AVERAGE(C20:G20)</f>
        <v>21.473999999999997</v>
      </c>
    </row>
    <row r="21" spans="2:9" ht="12">
      <c r="B21" t="s">
        <v>780</v>
      </c>
      <c r="C21" s="170">
        <v>16.08</v>
      </c>
      <c r="D21" s="170">
        <v>15.68</v>
      </c>
      <c r="E21" s="170">
        <v>16.26</v>
      </c>
      <c r="F21" s="170">
        <v>15.22</v>
      </c>
      <c r="G21" s="170">
        <v>15.04</v>
      </c>
      <c r="I21" s="172">
        <f>AVERAGE(C21:G21)</f>
        <v>15.656</v>
      </c>
    </row>
    <row r="22" spans="2:9" ht="12">
      <c r="B22" t="s">
        <v>781</v>
      </c>
      <c r="C22" s="170">
        <v>16.76</v>
      </c>
      <c r="D22" s="170">
        <v>16.34</v>
      </c>
      <c r="E22" s="170">
        <v>16.95</v>
      </c>
      <c r="F22" s="170">
        <v>15.87</v>
      </c>
      <c r="G22" s="170">
        <v>15.68</v>
      </c>
      <c r="I22" s="172">
        <f>AVERAGE(C22:G22)</f>
        <v>16.32</v>
      </c>
    </row>
    <row r="23" ht="12">
      <c r="I23" s="172"/>
    </row>
    <row r="24" spans="2:9" ht="12">
      <c r="B24" t="s">
        <v>782</v>
      </c>
      <c r="C24" s="170">
        <v>27.88</v>
      </c>
      <c r="D24" s="170">
        <v>27.26</v>
      </c>
      <c r="E24" s="170">
        <v>27.6</v>
      </c>
      <c r="F24" s="170">
        <v>27.34</v>
      </c>
      <c r="G24" s="170">
        <v>26.48</v>
      </c>
      <c r="I24" s="172">
        <f>AVERAGE(C24:G24)</f>
        <v>27.312</v>
      </c>
    </row>
    <row r="25" spans="2:9" ht="12">
      <c r="B25" t="s">
        <v>783</v>
      </c>
      <c r="C25" s="170">
        <v>18.65</v>
      </c>
      <c r="D25" s="170">
        <v>18.24</v>
      </c>
      <c r="E25" s="170">
        <v>18.46</v>
      </c>
      <c r="F25" s="170">
        <v>18.29</v>
      </c>
      <c r="G25" s="170">
        <v>17.71</v>
      </c>
      <c r="I25" s="172">
        <f>AVERAGE(C25:G25)</f>
        <v>18.27</v>
      </c>
    </row>
    <row r="26" spans="2:9" ht="12">
      <c r="B26" t="s">
        <v>784</v>
      </c>
      <c r="C26" s="170">
        <v>20.35</v>
      </c>
      <c r="D26" s="170">
        <v>19.9</v>
      </c>
      <c r="E26" s="170">
        <v>20.15</v>
      </c>
      <c r="F26" s="170">
        <v>19.96</v>
      </c>
      <c r="G26" s="170">
        <v>19.33</v>
      </c>
      <c r="I26" s="172">
        <f>AVERAGE(C26:G26)</f>
        <v>19.938</v>
      </c>
    </row>
    <row r="27" ht="12">
      <c r="I27" s="172"/>
    </row>
    <row r="28" spans="2:9" ht="12">
      <c r="B28" t="s">
        <v>785</v>
      </c>
      <c r="C28" s="170">
        <v>1.08</v>
      </c>
      <c r="D28" s="170">
        <v>1.03</v>
      </c>
      <c r="E28" s="170">
        <v>0.97</v>
      </c>
      <c r="F28" s="170">
        <v>0.93</v>
      </c>
      <c r="G28" s="170">
        <v>0.95</v>
      </c>
      <c r="I28" s="172">
        <f>AVERAGE(C28:G28)</f>
        <v>0.992</v>
      </c>
    </row>
    <row r="29" spans="2:9" ht="12">
      <c r="B29" t="s">
        <v>786</v>
      </c>
      <c r="C29" s="170">
        <v>0.74</v>
      </c>
      <c r="D29" s="170">
        <v>0.7</v>
      </c>
      <c r="E29" s="170">
        <v>0.67</v>
      </c>
      <c r="F29" s="170">
        <v>0.64</v>
      </c>
      <c r="G29" s="170">
        <v>0.65</v>
      </c>
      <c r="I29" s="172">
        <f>AVERAGE(C29:G29)</f>
        <v>0.6799999999999999</v>
      </c>
    </row>
    <row r="30" spans="2:9" ht="12">
      <c r="B30" t="s">
        <v>787</v>
      </c>
      <c r="C30" s="170">
        <v>0.9</v>
      </c>
      <c r="D30" s="170">
        <v>0.85</v>
      </c>
      <c r="E30" s="170">
        <v>0.81</v>
      </c>
      <c r="F30" s="170">
        <v>0.78</v>
      </c>
      <c r="G30" s="170">
        <v>0.79</v>
      </c>
      <c r="I30" s="172">
        <f>AVERAGE(C30:G30)</f>
        <v>0.826</v>
      </c>
    </row>
    <row r="31" ht="12">
      <c r="I31" s="172"/>
    </row>
    <row r="32" spans="2:9" ht="12">
      <c r="B32" t="s">
        <v>788</v>
      </c>
      <c r="C32" s="170">
        <v>1.09</v>
      </c>
      <c r="D32" s="170">
        <v>1.1</v>
      </c>
      <c r="E32" s="170">
        <v>0.96</v>
      </c>
      <c r="F32" s="170">
        <v>1.01</v>
      </c>
      <c r="G32" s="170">
        <v>1.13</v>
      </c>
      <c r="I32" s="595">
        <f>AVERAGE(C32:G32)</f>
        <v>1.058</v>
      </c>
    </row>
    <row r="33" spans="2:9" ht="12">
      <c r="B33" t="s">
        <v>789</v>
      </c>
      <c r="C33" s="170">
        <v>0.72</v>
      </c>
      <c r="D33" s="170">
        <v>0.72</v>
      </c>
      <c r="E33" s="170">
        <v>0.63</v>
      </c>
      <c r="F33" s="170">
        <v>0.67</v>
      </c>
      <c r="G33" s="170">
        <v>0.74</v>
      </c>
      <c r="I33" s="172">
        <f>AVERAGE(C33:G33)</f>
        <v>0.696</v>
      </c>
    </row>
    <row r="34" spans="2:9" ht="12">
      <c r="B34" t="s">
        <v>790</v>
      </c>
      <c r="C34" s="170">
        <v>0.97</v>
      </c>
      <c r="D34" s="170">
        <v>0.98</v>
      </c>
      <c r="E34" s="170">
        <v>0.86</v>
      </c>
      <c r="F34" s="170">
        <v>0.9</v>
      </c>
      <c r="G34" s="170">
        <v>1.01</v>
      </c>
      <c r="I34" s="172">
        <f>AVERAGE(C34:G34)</f>
        <v>0.944</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31"/>
  </sheetPr>
  <dimension ref="B2:K15"/>
  <sheetViews>
    <sheetView zoomScalePageLayoutView="0" workbookViewId="0" topLeftCell="A1">
      <selection activeCell="O22" sqref="O22"/>
    </sheetView>
  </sheetViews>
  <sheetFormatPr defaultColWidth="9.140625" defaultRowHeight="12.75"/>
  <cols>
    <col min="2" max="2" width="25.421875" style="0" customWidth="1"/>
    <col min="3" max="7" width="9.140625" style="170" customWidth="1"/>
    <col min="9" max="9" width="17.8515625" style="0" bestFit="1" customWidth="1"/>
  </cols>
  <sheetData>
    <row r="2" spans="2:5" ht="15">
      <c r="B2" s="168" t="s">
        <v>764</v>
      </c>
      <c r="C2" s="169"/>
      <c r="D2" s="169"/>
      <c r="E2" s="169"/>
    </row>
    <row r="4" spans="2:11" ht="12">
      <c r="B4" s="524" t="s">
        <v>937</v>
      </c>
      <c r="C4" s="74"/>
      <c r="D4" s="74"/>
      <c r="E4" s="74"/>
      <c r="F4" s="74"/>
      <c r="G4" s="74"/>
      <c r="H4" s="74"/>
      <c r="I4" s="74"/>
      <c r="J4" s="74"/>
      <c r="K4" s="74"/>
    </row>
    <row r="5" spans="2:11" ht="12.75">
      <c r="B5" s="525" t="s">
        <v>940</v>
      </c>
      <c r="C5" s="526"/>
      <c r="D5" s="526"/>
      <c r="E5" s="526"/>
      <c r="F5" s="526"/>
      <c r="G5" s="526"/>
      <c r="H5" s="74"/>
      <c r="I5" s="74"/>
      <c r="J5" s="74"/>
      <c r="K5" s="74"/>
    </row>
    <row r="6" spans="2:11" ht="12.75">
      <c r="B6" s="526" t="s">
        <v>942</v>
      </c>
      <c r="C6" s="74"/>
      <c r="D6" s="526"/>
      <c r="E6" s="526"/>
      <c r="F6" s="526"/>
      <c r="G6" s="526"/>
      <c r="H6" s="74"/>
      <c r="I6" s="74"/>
      <c r="J6" s="74"/>
      <c r="K6" s="74"/>
    </row>
    <row r="8" spans="2:10" ht="12">
      <c r="B8" s="82" t="s">
        <v>614</v>
      </c>
      <c r="C8" s="171">
        <v>2010</v>
      </c>
      <c r="D8" s="171">
        <v>2011</v>
      </c>
      <c r="E8" s="171">
        <v>2012</v>
      </c>
      <c r="F8" s="171">
        <v>2013</v>
      </c>
      <c r="G8" s="171">
        <v>2014</v>
      </c>
      <c r="H8" s="33"/>
      <c r="I8" s="82" t="s">
        <v>765</v>
      </c>
      <c r="J8" s="33"/>
    </row>
    <row r="9" spans="2:9" ht="12">
      <c r="B9" t="s">
        <v>766</v>
      </c>
      <c r="C9" s="170">
        <v>61.29</v>
      </c>
      <c r="D9" s="170">
        <v>59.4</v>
      </c>
      <c r="E9" s="170">
        <v>59</v>
      </c>
      <c r="F9" s="170">
        <v>58.02</v>
      </c>
      <c r="G9" s="170">
        <v>56.93</v>
      </c>
      <c r="I9" s="172">
        <f aca="true" t="shared" si="0" ref="I9:I15">AVERAGE(C9:G9)</f>
        <v>58.928</v>
      </c>
    </row>
    <row r="10" spans="2:9" ht="12">
      <c r="B10" t="s">
        <v>767</v>
      </c>
      <c r="C10" s="170">
        <v>0.24</v>
      </c>
      <c r="D10" s="170">
        <v>0.24</v>
      </c>
      <c r="E10" s="170">
        <v>0.22</v>
      </c>
      <c r="F10" s="170">
        <v>0.23</v>
      </c>
      <c r="G10" s="170">
        <v>0.24</v>
      </c>
      <c r="I10" s="172">
        <f t="shared" si="0"/>
        <v>0.23399999999999999</v>
      </c>
    </row>
    <row r="11" spans="2:9" ht="12">
      <c r="B11" t="s">
        <v>768</v>
      </c>
      <c r="C11" s="170">
        <v>0.99</v>
      </c>
      <c r="D11" s="170">
        <v>1.25</v>
      </c>
      <c r="E11" s="170">
        <v>1.71</v>
      </c>
      <c r="F11" s="170">
        <v>1.64</v>
      </c>
      <c r="G11" s="170">
        <v>0.54</v>
      </c>
      <c r="I11" s="172">
        <f t="shared" si="0"/>
        <v>1.226</v>
      </c>
    </row>
    <row r="12" spans="2:9" ht="12">
      <c r="B12" t="s">
        <v>769</v>
      </c>
      <c r="C12" s="170">
        <v>0.08</v>
      </c>
      <c r="D12" s="170">
        <v>0.46</v>
      </c>
      <c r="E12" s="170">
        <v>0.36</v>
      </c>
      <c r="F12" s="170">
        <v>0.38</v>
      </c>
      <c r="G12" s="170">
        <v>0.36</v>
      </c>
      <c r="I12" s="172">
        <f t="shared" si="0"/>
        <v>0.328</v>
      </c>
    </row>
    <row r="13" spans="2:9" ht="12">
      <c r="B13" t="s">
        <v>770</v>
      </c>
      <c r="C13" s="170">
        <v>0.56</v>
      </c>
      <c r="D13" s="170">
        <v>0.75</v>
      </c>
      <c r="E13" s="170">
        <v>0.66</v>
      </c>
      <c r="F13" s="170">
        <v>0.35</v>
      </c>
      <c r="G13" s="170">
        <v>0.18</v>
      </c>
      <c r="I13" s="172">
        <f t="shared" si="0"/>
        <v>0.5000000000000001</v>
      </c>
    </row>
    <row r="14" spans="2:9" ht="12">
      <c r="B14" t="s">
        <v>771</v>
      </c>
      <c r="C14" s="170">
        <v>6.84</v>
      </c>
      <c r="D14" s="170">
        <v>6.82</v>
      </c>
      <c r="E14" s="170">
        <v>6.47</v>
      </c>
      <c r="F14" s="170">
        <v>7.4</v>
      </c>
      <c r="G14" s="170">
        <v>7.07</v>
      </c>
      <c r="I14" s="172">
        <f t="shared" si="0"/>
        <v>6.92</v>
      </c>
    </row>
    <row r="15" spans="2:9" ht="12">
      <c r="B15" t="s">
        <v>772</v>
      </c>
      <c r="C15" s="170">
        <v>5.64</v>
      </c>
      <c r="D15" s="170">
        <v>5.52</v>
      </c>
      <c r="E15" s="170">
        <v>5.44</v>
      </c>
      <c r="F15" s="170">
        <v>5.17</v>
      </c>
      <c r="G15" s="170">
        <v>5.08</v>
      </c>
      <c r="I15" s="172">
        <f t="shared" si="0"/>
        <v>5.37</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2"/>
  </sheetPr>
  <dimension ref="B2:T371"/>
  <sheetViews>
    <sheetView zoomScale="90" zoomScaleNormal="90" zoomScalePageLayoutView="0" workbookViewId="0" topLeftCell="A1">
      <selection activeCell="Q39" sqref="Q39"/>
    </sheetView>
  </sheetViews>
  <sheetFormatPr defaultColWidth="9.140625" defaultRowHeight="12.75"/>
  <cols>
    <col min="2" max="2" width="24.140625" style="0" customWidth="1"/>
    <col min="3" max="3" width="28.140625" style="0" bestFit="1" customWidth="1"/>
    <col min="4" max="4" width="12.7109375" style="0" customWidth="1"/>
    <col min="5" max="5" width="17.28125" style="0" customWidth="1"/>
    <col min="6" max="6" width="12.28125" style="0" customWidth="1"/>
    <col min="7" max="7" width="15.28125" style="0" customWidth="1"/>
    <col min="8" max="8" width="12.7109375" style="0" customWidth="1"/>
    <col min="9" max="9" width="13.140625" style="0" customWidth="1"/>
    <col min="10" max="10" width="15.140625" style="0" customWidth="1"/>
    <col min="11" max="11" width="11.00390625" style="0" customWidth="1"/>
    <col min="12" max="12" width="12.57421875" style="0" customWidth="1"/>
    <col min="13" max="13" width="10.57421875" style="0" customWidth="1"/>
    <col min="14" max="14" width="11.8515625" style="0" customWidth="1"/>
    <col min="15" max="15" width="11.00390625" style="0" customWidth="1"/>
    <col min="17" max="17" width="10.00390625" style="0" customWidth="1"/>
    <col min="19" max="19" width="11.140625" style="0" customWidth="1"/>
  </cols>
  <sheetData>
    <row r="2" spans="2:7" ht="17.25">
      <c r="B2" s="80" t="s">
        <v>649</v>
      </c>
      <c r="C2" s="2"/>
      <c r="D2" s="2"/>
      <c r="E2" s="2"/>
      <c r="F2" s="2"/>
      <c r="G2" s="2"/>
    </row>
    <row r="3" spans="2:10" ht="12">
      <c r="B3" s="2" t="s">
        <v>650</v>
      </c>
      <c r="C3" s="2" t="s">
        <v>651</v>
      </c>
      <c r="D3" s="2"/>
      <c r="E3" s="2"/>
      <c r="F3" s="2"/>
      <c r="G3" s="2"/>
      <c r="I3" s="601"/>
      <c r="J3" t="s">
        <v>403</v>
      </c>
    </row>
    <row r="4" ht="12.75" thickBot="1"/>
    <row r="5" spans="2:5" ht="12">
      <c r="B5" s="596" t="s">
        <v>652</v>
      </c>
      <c r="C5" s="276"/>
      <c r="D5" s="276"/>
      <c r="E5" s="279"/>
    </row>
    <row r="6" spans="2:5" ht="12">
      <c r="B6" s="280"/>
      <c r="C6" s="48"/>
      <c r="D6" s="48"/>
      <c r="E6" s="283"/>
    </row>
    <row r="7" spans="2:5" ht="12">
      <c r="B7" s="597" t="s">
        <v>653</v>
      </c>
      <c r="C7" s="255" t="s">
        <v>654</v>
      </c>
      <c r="D7" s="255" t="s">
        <v>655</v>
      </c>
      <c r="E7" s="598" t="s">
        <v>656</v>
      </c>
    </row>
    <row r="8" spans="2:5" ht="12">
      <c r="B8" s="280" t="s">
        <v>657</v>
      </c>
      <c r="C8" s="48" t="s">
        <v>658</v>
      </c>
      <c r="D8" s="48" t="s">
        <v>659</v>
      </c>
      <c r="E8" s="599">
        <v>21466.23515467146</v>
      </c>
    </row>
    <row r="9" spans="2:5" ht="12">
      <c r="B9" s="280" t="s">
        <v>670</v>
      </c>
      <c r="C9" s="48" t="s">
        <v>615</v>
      </c>
      <c r="D9" s="48" t="s">
        <v>671</v>
      </c>
      <c r="E9" s="599">
        <v>4214.285714285715</v>
      </c>
    </row>
    <row r="10" spans="2:5" ht="12">
      <c r="B10" s="280" t="s">
        <v>399</v>
      </c>
      <c r="C10" s="48" t="s">
        <v>663</v>
      </c>
      <c r="D10" s="48" t="s">
        <v>659</v>
      </c>
      <c r="E10" s="599">
        <v>6332.77764</v>
      </c>
    </row>
    <row r="11" spans="2:5" ht="12">
      <c r="B11" s="280" t="s">
        <v>673</v>
      </c>
      <c r="C11" s="48" t="s">
        <v>615</v>
      </c>
      <c r="D11" s="48" t="s">
        <v>671</v>
      </c>
      <c r="E11" s="599">
        <v>21557.14285714286</v>
      </c>
    </row>
    <row r="12" spans="2:5" ht="12">
      <c r="B12" s="280" t="s">
        <v>674</v>
      </c>
      <c r="C12" s="48" t="s">
        <v>615</v>
      </c>
      <c r="D12" s="48" t="s">
        <v>671</v>
      </c>
      <c r="E12" s="599">
        <v>6514.285714285715</v>
      </c>
    </row>
    <row r="13" spans="2:5" ht="12">
      <c r="B13" s="280" t="s">
        <v>662</v>
      </c>
      <c r="C13" s="48" t="s">
        <v>663</v>
      </c>
      <c r="D13" s="48" t="s">
        <v>659</v>
      </c>
      <c r="E13" s="599">
        <v>35754.97464</v>
      </c>
    </row>
    <row r="14" spans="2:5" ht="12">
      <c r="B14" s="280" t="s">
        <v>664</v>
      </c>
      <c r="C14" s="48" t="s">
        <v>663</v>
      </c>
      <c r="D14" s="48" t="s">
        <v>659</v>
      </c>
      <c r="E14" s="599">
        <v>51670.982160000014</v>
      </c>
    </row>
    <row r="15" spans="2:5" ht="12">
      <c r="B15" s="280" t="s">
        <v>675</v>
      </c>
      <c r="C15" s="48" t="s">
        <v>615</v>
      </c>
      <c r="D15" s="48" t="s">
        <v>671</v>
      </c>
      <c r="E15" s="599">
        <v>19057.14285714286</v>
      </c>
    </row>
    <row r="16" spans="2:5" ht="12">
      <c r="B16" s="280" t="s">
        <v>676</v>
      </c>
      <c r="C16" s="48" t="s">
        <v>615</v>
      </c>
      <c r="D16" s="48" t="s">
        <v>671</v>
      </c>
      <c r="E16" s="599">
        <v>58614.28571428572</v>
      </c>
    </row>
    <row r="17" spans="2:5" ht="12">
      <c r="B17" s="280" t="s">
        <v>829</v>
      </c>
      <c r="C17" s="48" t="s">
        <v>663</v>
      </c>
      <c r="D17" s="48" t="s">
        <v>659</v>
      </c>
      <c r="E17" s="599">
        <v>11451.30588</v>
      </c>
    </row>
    <row r="18" spans="2:5" ht="12">
      <c r="B18" s="280" t="s">
        <v>677</v>
      </c>
      <c r="C18" s="48" t="s">
        <v>615</v>
      </c>
      <c r="D18" s="48" t="s">
        <v>671</v>
      </c>
      <c r="E18" s="599">
        <v>25842.85714285714</v>
      </c>
    </row>
    <row r="19" spans="2:5" ht="12">
      <c r="B19" s="280" t="s">
        <v>666</v>
      </c>
      <c r="C19" s="48" t="s">
        <v>663</v>
      </c>
      <c r="D19" s="48" t="s">
        <v>659</v>
      </c>
      <c r="E19" s="599">
        <v>36408.80124</v>
      </c>
    </row>
    <row r="20" spans="2:5" ht="12">
      <c r="B20" s="280" t="s">
        <v>400</v>
      </c>
      <c r="C20" s="48" t="s">
        <v>615</v>
      </c>
      <c r="D20" s="48" t="s">
        <v>671</v>
      </c>
      <c r="E20" s="599">
        <v>4571.428571428572</v>
      </c>
    </row>
    <row r="21" spans="2:5" ht="12">
      <c r="B21" s="280" t="s">
        <v>665</v>
      </c>
      <c r="C21" s="48" t="s">
        <v>615</v>
      </c>
      <c r="D21" s="48" t="s">
        <v>659</v>
      </c>
      <c r="E21" s="599">
        <v>22057.14285714286</v>
      </c>
    </row>
    <row r="22" spans="2:5" ht="12">
      <c r="B22" s="280" t="s">
        <v>667</v>
      </c>
      <c r="C22" s="48" t="s">
        <v>663</v>
      </c>
      <c r="D22" s="48" t="s">
        <v>668</v>
      </c>
      <c r="E22" s="599">
        <v>19259.863560000005</v>
      </c>
    </row>
    <row r="23" spans="2:5" ht="12">
      <c r="B23" s="280" t="s">
        <v>679</v>
      </c>
      <c r="C23" s="48" t="s">
        <v>615</v>
      </c>
      <c r="D23" s="48" t="s">
        <v>671</v>
      </c>
      <c r="E23" s="599">
        <v>16028.57142857143</v>
      </c>
    </row>
    <row r="24" spans="2:5" ht="12">
      <c r="B24" s="280" t="s">
        <v>680</v>
      </c>
      <c r="C24" s="48" t="s">
        <v>615</v>
      </c>
      <c r="D24" s="48" t="s">
        <v>671</v>
      </c>
      <c r="E24" s="599">
        <v>13400</v>
      </c>
    </row>
    <row r="25" spans="2:5" ht="12">
      <c r="B25" s="280" t="s">
        <v>681</v>
      </c>
      <c r="C25" s="48" t="s">
        <v>615</v>
      </c>
      <c r="D25" s="48" t="s">
        <v>671</v>
      </c>
      <c r="E25" s="599">
        <v>25357.14285714286</v>
      </c>
    </row>
    <row r="26" spans="2:5" ht="12">
      <c r="B26" s="280" t="s">
        <v>682</v>
      </c>
      <c r="C26" s="48" t="s">
        <v>615</v>
      </c>
      <c r="D26" s="48" t="s">
        <v>671</v>
      </c>
      <c r="E26" s="599">
        <v>4971.428571428572</v>
      </c>
    </row>
    <row r="27" spans="2:5" ht="12">
      <c r="B27" s="280" t="s">
        <v>660</v>
      </c>
      <c r="C27" s="48" t="s">
        <v>661</v>
      </c>
      <c r="D27" s="48" t="s">
        <v>659</v>
      </c>
      <c r="E27" s="599">
        <v>5604.228</v>
      </c>
    </row>
    <row r="28" spans="2:5" ht="12.75" thickBot="1">
      <c r="B28" s="284" t="s">
        <v>669</v>
      </c>
      <c r="C28" s="273" t="s">
        <v>663</v>
      </c>
      <c r="D28" s="273" t="s">
        <v>659</v>
      </c>
      <c r="E28" s="600">
        <v>72686.83715999998</v>
      </c>
    </row>
    <row r="29" ht="12">
      <c r="E29" s="83"/>
    </row>
    <row r="30" ht="12">
      <c r="E30" s="83"/>
    </row>
    <row r="31" spans="2:13" ht="12.75" thickBot="1">
      <c r="B31" s="84"/>
      <c r="C31" s="84"/>
      <c r="D31" s="84"/>
      <c r="E31" s="84"/>
      <c r="F31" s="84"/>
      <c r="G31" s="84"/>
      <c r="H31" s="84"/>
      <c r="I31" s="84"/>
      <c r="J31" s="84"/>
      <c r="K31" s="84"/>
      <c r="L31" s="84"/>
      <c r="M31" s="84"/>
    </row>
    <row r="33" ht="12">
      <c r="B33" s="81" t="s">
        <v>683</v>
      </c>
    </row>
    <row r="35" spans="2:10" ht="12">
      <c r="B35" s="85" t="s">
        <v>684</v>
      </c>
      <c r="C35" s="2"/>
      <c r="D35" s="2"/>
      <c r="E35" s="2"/>
      <c r="F35" s="2"/>
      <c r="G35" s="2"/>
      <c r="H35" s="2"/>
      <c r="I35" s="2"/>
      <c r="J35" s="2"/>
    </row>
    <row r="36" spans="2:10" ht="12">
      <c r="B36" s="37" t="s">
        <v>685</v>
      </c>
      <c r="C36" s="2"/>
      <c r="D36" s="2"/>
      <c r="E36" s="2"/>
      <c r="F36" s="2"/>
      <c r="G36" s="2"/>
      <c r="H36" s="2"/>
      <c r="I36" s="2"/>
      <c r="J36" s="2"/>
    </row>
    <row r="37" spans="2:10" ht="12.75">
      <c r="B37" s="86" t="s">
        <v>686</v>
      </c>
      <c r="C37" s="2"/>
      <c r="D37" s="2"/>
      <c r="E37" s="2"/>
      <c r="F37" s="2"/>
      <c r="G37" s="2"/>
      <c r="H37" s="2"/>
      <c r="I37" s="2"/>
      <c r="J37" s="2"/>
    </row>
    <row r="39" spans="2:15" ht="36.75">
      <c r="B39" s="13"/>
      <c r="C39" s="87" t="s">
        <v>687</v>
      </c>
      <c r="D39" s="88" t="s">
        <v>688</v>
      </c>
      <c r="E39" s="88" t="s">
        <v>689</v>
      </c>
      <c r="F39" s="88" t="s">
        <v>690</v>
      </c>
      <c r="G39" s="89" t="s">
        <v>691</v>
      </c>
      <c r="I39" s="90" t="s">
        <v>692</v>
      </c>
      <c r="J39" s="88" t="s">
        <v>693</v>
      </c>
      <c r="K39" s="89" t="s">
        <v>656</v>
      </c>
      <c r="M39" s="91"/>
      <c r="N39" s="90" t="s">
        <v>694</v>
      </c>
      <c r="O39" s="89" t="s">
        <v>695</v>
      </c>
    </row>
    <row r="40" spans="2:15" ht="12">
      <c r="B40" s="92">
        <v>2013</v>
      </c>
      <c r="C40" s="93" t="s">
        <v>696</v>
      </c>
      <c r="D40" s="93">
        <v>20</v>
      </c>
      <c r="E40" s="93">
        <v>472</v>
      </c>
      <c r="F40" s="93">
        <v>23.3</v>
      </c>
      <c r="G40" s="94">
        <v>110</v>
      </c>
      <c r="I40" s="95">
        <f aca="true" t="shared" si="0" ref="I40:I63">D40/2.471</f>
        <v>8.093889113719142</v>
      </c>
      <c r="J40" s="96">
        <f aca="true" t="shared" si="1" ref="J40:J63">CONVERT((E40*1000),"lbm","kg")</f>
        <v>214095.59864</v>
      </c>
      <c r="K40" s="97">
        <f aca="true" t="shared" si="2" ref="K40:K63">J40/I40</f>
        <v>26451.511211972003</v>
      </c>
      <c r="M40" s="13">
        <v>2013</v>
      </c>
      <c r="N40" s="98">
        <f>K41</f>
        <v>26479.531880628754</v>
      </c>
      <c r="O40" s="97">
        <f>K44</f>
        <v>26473.927746897403</v>
      </c>
    </row>
    <row r="41" spans="2:15" ht="12">
      <c r="B41" s="99"/>
      <c r="C41" s="18" t="s">
        <v>658</v>
      </c>
      <c r="D41" s="18">
        <v>16</v>
      </c>
      <c r="E41" s="18">
        <v>378</v>
      </c>
      <c r="F41" s="18">
        <v>23.3</v>
      </c>
      <c r="G41" s="70">
        <v>88</v>
      </c>
      <c r="I41" s="100">
        <f t="shared" si="0"/>
        <v>6.475111290975313</v>
      </c>
      <c r="J41" s="101">
        <f t="shared" si="1"/>
        <v>171457.91586</v>
      </c>
      <c r="K41" s="102">
        <f t="shared" si="2"/>
        <v>26479.531880628754</v>
      </c>
      <c r="M41" s="9">
        <v>2012</v>
      </c>
      <c r="N41" s="103">
        <f>K46</f>
        <v>5604.133731350001</v>
      </c>
      <c r="O41" s="102">
        <f>K49</f>
        <v>5695.6297922700005</v>
      </c>
    </row>
    <row r="42" spans="2:15" ht="12">
      <c r="B42" s="99"/>
      <c r="C42" s="18" t="s">
        <v>697</v>
      </c>
      <c r="D42" s="18">
        <v>8</v>
      </c>
      <c r="E42" s="18">
        <v>189</v>
      </c>
      <c r="F42" s="18">
        <v>23.3</v>
      </c>
      <c r="G42" s="70">
        <v>44</v>
      </c>
      <c r="I42" s="100">
        <f t="shared" si="0"/>
        <v>3.2375556454876566</v>
      </c>
      <c r="J42" s="101">
        <f t="shared" si="1"/>
        <v>85728.95793</v>
      </c>
      <c r="K42" s="102">
        <f t="shared" si="2"/>
        <v>26479.531880628754</v>
      </c>
      <c r="M42" s="9">
        <v>2011</v>
      </c>
      <c r="N42" s="103">
        <f>K51</f>
        <v>23537.36167167</v>
      </c>
      <c r="O42" s="102">
        <f>K54</f>
        <v>23537.361671670005</v>
      </c>
    </row>
    <row r="43" spans="2:15" ht="12">
      <c r="B43" s="99"/>
      <c r="C43" s="18" t="s">
        <v>698</v>
      </c>
      <c r="D43" s="18">
        <v>6</v>
      </c>
      <c r="E43" s="18">
        <v>142</v>
      </c>
      <c r="F43" s="18">
        <v>23.3</v>
      </c>
      <c r="G43" s="70">
        <v>33</v>
      </c>
      <c r="I43" s="100">
        <f t="shared" si="0"/>
        <v>2.4281667341157425</v>
      </c>
      <c r="J43" s="101">
        <f t="shared" si="1"/>
        <v>64410.11654</v>
      </c>
      <c r="K43" s="102">
        <f t="shared" si="2"/>
        <v>26526.23299505667</v>
      </c>
      <c r="M43" s="9">
        <v>2010</v>
      </c>
      <c r="N43" s="103">
        <f>K55</f>
        <v>20174.881432860006</v>
      </c>
      <c r="O43" s="102">
        <f>K57</f>
        <v>20174.881432860002</v>
      </c>
    </row>
    <row r="44" spans="2:15" ht="12">
      <c r="B44" s="104"/>
      <c r="C44" s="4" t="s">
        <v>663</v>
      </c>
      <c r="D44" s="4">
        <v>50</v>
      </c>
      <c r="E44" s="105">
        <v>1181</v>
      </c>
      <c r="F44" s="4">
        <v>23.3</v>
      </c>
      <c r="G44" s="106">
        <v>275</v>
      </c>
      <c r="I44" s="107">
        <f t="shared" si="0"/>
        <v>20.234722784297855</v>
      </c>
      <c r="J44" s="108">
        <f t="shared" si="1"/>
        <v>535692.58897</v>
      </c>
      <c r="K44" s="109">
        <f t="shared" si="2"/>
        <v>26473.927746897403</v>
      </c>
      <c r="M44" s="9">
        <v>2009</v>
      </c>
      <c r="N44" s="103">
        <f>K58</f>
        <v>24097.775044805003</v>
      </c>
      <c r="O44" s="102">
        <f>K60</f>
        <v>24109.698733595105</v>
      </c>
    </row>
    <row r="45" spans="2:15" ht="12">
      <c r="B45" s="92">
        <v>2012</v>
      </c>
      <c r="C45" s="93" t="s">
        <v>696</v>
      </c>
      <c r="D45" s="93">
        <v>19</v>
      </c>
      <c r="E45" s="93">
        <v>97</v>
      </c>
      <c r="F45" s="93">
        <v>49</v>
      </c>
      <c r="G45" s="94">
        <v>48</v>
      </c>
      <c r="I45" s="95">
        <f t="shared" si="0"/>
        <v>7.689194658033185</v>
      </c>
      <c r="J45" s="96">
        <f t="shared" si="1"/>
        <v>43998.45989</v>
      </c>
      <c r="K45" s="97">
        <f t="shared" si="2"/>
        <v>5722.115494115263</v>
      </c>
      <c r="M45" s="110">
        <v>2008</v>
      </c>
      <c r="N45" s="111">
        <f>K61</f>
        <v>28903.744275023335</v>
      </c>
      <c r="O45" s="109">
        <f>K63</f>
        <v>28922.2032135324</v>
      </c>
    </row>
    <row r="46" spans="2:15" ht="12">
      <c r="B46" s="99"/>
      <c r="C46" s="18" t="s">
        <v>658</v>
      </c>
      <c r="D46" s="18">
        <v>16</v>
      </c>
      <c r="E46" s="18">
        <v>80</v>
      </c>
      <c r="F46" s="18">
        <v>48</v>
      </c>
      <c r="G46" s="70">
        <v>38</v>
      </c>
      <c r="I46" s="100">
        <f t="shared" si="0"/>
        <v>6.475111290975313</v>
      </c>
      <c r="J46" s="101">
        <f t="shared" si="1"/>
        <v>36287.3896</v>
      </c>
      <c r="K46" s="102">
        <f t="shared" si="2"/>
        <v>5604.133731350001</v>
      </c>
      <c r="M46" s="104" t="s">
        <v>699</v>
      </c>
      <c r="N46" s="112">
        <f>AVERAGE(N40:N45)</f>
        <v>21466.238006056185</v>
      </c>
      <c r="O46" s="113">
        <f>AVERAGE(O40:O45)</f>
        <v>21485.61709847082</v>
      </c>
    </row>
    <row r="47" spans="2:11" ht="12">
      <c r="B47" s="99"/>
      <c r="C47" s="18" t="s">
        <v>697</v>
      </c>
      <c r="D47" s="18">
        <v>8</v>
      </c>
      <c r="E47" s="18">
        <v>41</v>
      </c>
      <c r="F47" s="18">
        <v>47.2</v>
      </c>
      <c r="G47" s="70">
        <v>19</v>
      </c>
      <c r="I47" s="100">
        <f t="shared" si="0"/>
        <v>3.2375556454876566</v>
      </c>
      <c r="J47" s="101">
        <f t="shared" si="1"/>
        <v>18597.287170000003</v>
      </c>
      <c r="K47" s="102">
        <f t="shared" si="2"/>
        <v>5744.237074633751</v>
      </c>
    </row>
    <row r="48" spans="2:11" ht="12">
      <c r="B48" s="99"/>
      <c r="C48" s="18" t="s">
        <v>698</v>
      </c>
      <c r="D48" s="18">
        <v>6</v>
      </c>
      <c r="E48" s="18">
        <v>31</v>
      </c>
      <c r="F48" s="18">
        <v>47.2</v>
      </c>
      <c r="G48" s="70">
        <v>15</v>
      </c>
      <c r="I48" s="100">
        <f t="shared" si="0"/>
        <v>2.4281667341157425</v>
      </c>
      <c r="J48" s="101">
        <f t="shared" si="1"/>
        <v>14061.36347</v>
      </c>
      <c r="K48" s="102">
        <f t="shared" si="2"/>
        <v>5790.938189061667</v>
      </c>
    </row>
    <row r="49" spans="2:11" ht="12">
      <c r="B49" s="104"/>
      <c r="C49" s="4" t="s">
        <v>663</v>
      </c>
      <c r="D49" s="4">
        <v>49</v>
      </c>
      <c r="E49" s="4">
        <v>249</v>
      </c>
      <c r="F49" s="4">
        <v>48</v>
      </c>
      <c r="G49" s="106">
        <v>120</v>
      </c>
      <c r="I49" s="107">
        <f t="shared" si="0"/>
        <v>19.8300283286119</v>
      </c>
      <c r="J49" s="108">
        <f t="shared" si="1"/>
        <v>112944.50013000001</v>
      </c>
      <c r="K49" s="109">
        <f t="shared" si="2"/>
        <v>5695.6297922700005</v>
      </c>
    </row>
    <row r="50" spans="2:11" ht="12">
      <c r="B50" s="92">
        <v>2011</v>
      </c>
      <c r="C50" s="93" t="s">
        <v>696</v>
      </c>
      <c r="D50" s="93">
        <v>21</v>
      </c>
      <c r="E50" s="93">
        <v>441</v>
      </c>
      <c r="F50" s="93">
        <v>25.6</v>
      </c>
      <c r="G50" s="94">
        <v>113</v>
      </c>
      <c r="I50" s="95">
        <f t="shared" si="0"/>
        <v>8.498583569405099</v>
      </c>
      <c r="J50" s="96">
        <f t="shared" si="1"/>
        <v>200034.23517000003</v>
      </c>
      <c r="K50" s="97">
        <f t="shared" si="2"/>
        <v>23537.361671670005</v>
      </c>
    </row>
    <row r="51" spans="2:11" ht="12">
      <c r="B51" s="99"/>
      <c r="C51" s="18" t="s">
        <v>658</v>
      </c>
      <c r="D51" s="18">
        <v>17</v>
      </c>
      <c r="E51" s="18">
        <v>357</v>
      </c>
      <c r="F51" s="18">
        <v>25.7</v>
      </c>
      <c r="G51" s="70">
        <v>92</v>
      </c>
      <c r="I51" s="100">
        <f t="shared" si="0"/>
        <v>6.879805746661271</v>
      </c>
      <c r="J51" s="101">
        <f t="shared" si="1"/>
        <v>161932.47609</v>
      </c>
      <c r="K51" s="102">
        <f t="shared" si="2"/>
        <v>23537.36167167</v>
      </c>
    </row>
    <row r="52" spans="2:11" ht="12">
      <c r="B52" s="99"/>
      <c r="C52" s="18" t="s">
        <v>697</v>
      </c>
      <c r="D52" s="18">
        <v>9</v>
      </c>
      <c r="E52" s="18">
        <v>189</v>
      </c>
      <c r="F52" s="18">
        <v>25.9</v>
      </c>
      <c r="G52" s="70">
        <v>49</v>
      </c>
      <c r="I52" s="100">
        <f t="shared" si="0"/>
        <v>3.6422501011736137</v>
      </c>
      <c r="J52" s="101">
        <f t="shared" si="1"/>
        <v>85728.95793</v>
      </c>
      <c r="K52" s="102">
        <f t="shared" si="2"/>
        <v>23537.36167167</v>
      </c>
    </row>
    <row r="53" spans="2:11" ht="12">
      <c r="B53" s="99"/>
      <c r="C53" s="18" t="s">
        <v>698</v>
      </c>
      <c r="D53" s="18">
        <v>7</v>
      </c>
      <c r="E53" s="18">
        <v>147</v>
      </c>
      <c r="F53" s="18">
        <v>25.6</v>
      </c>
      <c r="G53" s="70">
        <v>38</v>
      </c>
      <c r="I53" s="100">
        <f t="shared" si="0"/>
        <v>2.8328611898016995</v>
      </c>
      <c r="J53" s="101">
        <f t="shared" si="1"/>
        <v>66678.07839</v>
      </c>
      <c r="K53" s="102">
        <f t="shared" si="2"/>
        <v>23537.361671669998</v>
      </c>
    </row>
    <row r="54" spans="2:11" ht="12">
      <c r="B54" s="104"/>
      <c r="C54" s="4" t="s">
        <v>663</v>
      </c>
      <c r="D54" s="4">
        <v>54</v>
      </c>
      <c r="E54" s="105">
        <v>1134</v>
      </c>
      <c r="F54" s="4">
        <v>25.7</v>
      </c>
      <c r="G54" s="106">
        <v>292</v>
      </c>
      <c r="I54" s="107">
        <f t="shared" si="0"/>
        <v>21.85350060704168</v>
      </c>
      <c r="J54" s="108">
        <f t="shared" si="1"/>
        <v>514373.74758</v>
      </c>
      <c r="K54" s="109">
        <f t="shared" si="2"/>
        <v>23537.361671670005</v>
      </c>
    </row>
    <row r="55" spans="2:11" ht="12">
      <c r="B55" s="92">
        <v>2010</v>
      </c>
      <c r="C55" s="93" t="s">
        <v>658</v>
      </c>
      <c r="D55" s="93">
        <v>31</v>
      </c>
      <c r="E55" s="93">
        <v>558</v>
      </c>
      <c r="F55" s="93">
        <v>22</v>
      </c>
      <c r="G55" s="94">
        <v>123</v>
      </c>
      <c r="I55" s="95">
        <f t="shared" si="0"/>
        <v>12.545528126264669</v>
      </c>
      <c r="J55" s="96">
        <f t="shared" si="1"/>
        <v>253104.54246000003</v>
      </c>
      <c r="K55" s="97">
        <f t="shared" si="2"/>
        <v>20174.881432860006</v>
      </c>
    </row>
    <row r="56" spans="2:11" ht="12">
      <c r="B56" s="99"/>
      <c r="C56" s="18" t="s">
        <v>698</v>
      </c>
      <c r="D56" s="18">
        <v>12</v>
      </c>
      <c r="E56" s="18">
        <v>216</v>
      </c>
      <c r="F56" s="18">
        <v>21.9</v>
      </c>
      <c r="G56" s="70">
        <v>47</v>
      </c>
      <c r="I56" s="100">
        <f t="shared" si="0"/>
        <v>4.856333468231485</v>
      </c>
      <c r="J56" s="101">
        <f t="shared" si="1"/>
        <v>97975.95192</v>
      </c>
      <c r="K56" s="102">
        <f t="shared" si="2"/>
        <v>20174.881432860002</v>
      </c>
    </row>
    <row r="57" spans="2:11" ht="12">
      <c r="B57" s="104"/>
      <c r="C57" s="4" t="s">
        <v>663</v>
      </c>
      <c r="D57" s="4">
        <v>43</v>
      </c>
      <c r="E57" s="4">
        <v>774</v>
      </c>
      <c r="F57" s="4">
        <v>22</v>
      </c>
      <c r="G57" s="106">
        <v>170</v>
      </c>
      <c r="I57" s="107">
        <f t="shared" si="0"/>
        <v>17.401861594496154</v>
      </c>
      <c r="J57" s="108">
        <f t="shared" si="1"/>
        <v>351080.49438</v>
      </c>
      <c r="K57" s="109">
        <f t="shared" si="2"/>
        <v>20174.881432860002</v>
      </c>
    </row>
    <row r="58" spans="2:11" ht="12">
      <c r="B58" s="92">
        <v>2009</v>
      </c>
      <c r="C58" s="93" t="s">
        <v>658</v>
      </c>
      <c r="D58" s="93">
        <v>34</v>
      </c>
      <c r="E58" s="93">
        <v>731</v>
      </c>
      <c r="F58" s="93">
        <v>22</v>
      </c>
      <c r="G58" s="94">
        <v>161</v>
      </c>
      <c r="I58" s="95">
        <f t="shared" si="0"/>
        <v>13.759611493322542</v>
      </c>
      <c r="J58" s="96">
        <f t="shared" si="1"/>
        <v>331576.02247</v>
      </c>
      <c r="K58" s="97">
        <f t="shared" si="2"/>
        <v>24097.775044805003</v>
      </c>
    </row>
    <row r="59" spans="2:11" ht="12">
      <c r="B59" s="99"/>
      <c r="C59" s="18" t="s">
        <v>698</v>
      </c>
      <c r="D59" s="18">
        <v>13</v>
      </c>
      <c r="E59" s="18">
        <v>280</v>
      </c>
      <c r="F59" s="18">
        <v>21.9</v>
      </c>
      <c r="G59" s="70">
        <v>61</v>
      </c>
      <c r="I59" s="100">
        <f t="shared" si="0"/>
        <v>5.2610279239174425</v>
      </c>
      <c r="J59" s="101">
        <f t="shared" si="1"/>
        <v>127005.86360000001</v>
      </c>
      <c r="K59" s="102">
        <f t="shared" si="2"/>
        <v>24140.883765815386</v>
      </c>
    </row>
    <row r="60" spans="2:11" ht="12">
      <c r="B60" s="104"/>
      <c r="C60" s="4" t="s">
        <v>663</v>
      </c>
      <c r="D60" s="4">
        <v>47</v>
      </c>
      <c r="E60" s="105">
        <v>1011</v>
      </c>
      <c r="F60" s="4">
        <v>22</v>
      </c>
      <c r="G60" s="106">
        <v>222</v>
      </c>
      <c r="I60" s="107">
        <f t="shared" si="0"/>
        <v>19.020639417239984</v>
      </c>
      <c r="J60" s="108">
        <f t="shared" si="1"/>
        <v>458581.88607</v>
      </c>
      <c r="K60" s="109">
        <f t="shared" si="2"/>
        <v>24109.698733595105</v>
      </c>
    </row>
    <row r="61" spans="2:11" ht="12">
      <c r="B61" s="92">
        <v>2008</v>
      </c>
      <c r="C61" s="93" t="s">
        <v>658</v>
      </c>
      <c r="D61" s="93">
        <v>33</v>
      </c>
      <c r="E61" s="93">
        <v>851</v>
      </c>
      <c r="F61" s="93">
        <v>18.4</v>
      </c>
      <c r="G61" s="94">
        <v>157</v>
      </c>
      <c r="I61" s="95">
        <f t="shared" si="0"/>
        <v>13.354917037636584</v>
      </c>
      <c r="J61" s="96">
        <f t="shared" si="1"/>
        <v>386007.10687</v>
      </c>
      <c r="K61" s="97">
        <f t="shared" si="2"/>
        <v>28903.744275023335</v>
      </c>
    </row>
    <row r="62" spans="2:11" ht="12">
      <c r="B62" s="99"/>
      <c r="C62" s="18" t="s">
        <v>698</v>
      </c>
      <c r="D62" s="18">
        <v>13</v>
      </c>
      <c r="E62" s="18">
        <v>336</v>
      </c>
      <c r="F62" s="18">
        <v>18.4</v>
      </c>
      <c r="G62" s="70">
        <v>62</v>
      </c>
      <c r="I62" s="100">
        <f t="shared" si="0"/>
        <v>5.2610279239174425</v>
      </c>
      <c r="J62" s="101">
        <f t="shared" si="1"/>
        <v>152407.03631999998</v>
      </c>
      <c r="K62" s="102">
        <f t="shared" si="2"/>
        <v>28969.06051897846</v>
      </c>
    </row>
    <row r="63" spans="2:11" ht="12">
      <c r="B63" s="104"/>
      <c r="C63" s="4" t="s">
        <v>663</v>
      </c>
      <c r="D63" s="4">
        <v>46</v>
      </c>
      <c r="E63" s="105">
        <v>1187</v>
      </c>
      <c r="F63" s="4">
        <v>18.4</v>
      </c>
      <c r="G63" s="106">
        <v>219</v>
      </c>
      <c r="I63" s="107">
        <f t="shared" si="0"/>
        <v>18.615944961554025</v>
      </c>
      <c r="J63" s="108">
        <f t="shared" si="1"/>
        <v>538414.1431900001</v>
      </c>
      <c r="K63" s="109">
        <f t="shared" si="2"/>
        <v>28922.2032135324</v>
      </c>
    </row>
    <row r="65" spans="2:13" ht="12.75" thickBot="1">
      <c r="B65" s="84"/>
      <c r="C65" s="84"/>
      <c r="D65" s="84"/>
      <c r="E65" s="84"/>
      <c r="F65" s="84"/>
      <c r="G65" s="84"/>
      <c r="H65" s="84"/>
      <c r="I65" s="84"/>
      <c r="J65" s="84"/>
      <c r="K65" s="84"/>
      <c r="L65" s="84"/>
      <c r="M65" s="84"/>
    </row>
    <row r="67" ht="12">
      <c r="B67" s="81" t="s">
        <v>660</v>
      </c>
    </row>
    <row r="69" spans="2:10" ht="12">
      <c r="B69" s="85" t="s">
        <v>700</v>
      </c>
      <c r="C69" s="2"/>
      <c r="D69" s="2"/>
      <c r="E69" s="2"/>
      <c r="F69" s="2"/>
      <c r="G69" s="2"/>
      <c r="H69" s="2"/>
      <c r="I69" s="2"/>
      <c r="J69" s="2"/>
    </row>
    <row r="70" spans="2:10" ht="12">
      <c r="B70" s="37" t="s">
        <v>701</v>
      </c>
      <c r="C70" s="2"/>
      <c r="D70" s="2"/>
      <c r="E70" s="2"/>
      <c r="F70" s="2"/>
      <c r="G70" s="2"/>
      <c r="H70" s="2"/>
      <c r="I70" s="2"/>
      <c r="J70" s="2"/>
    </row>
    <row r="71" spans="2:10" ht="12.75">
      <c r="B71" s="86" t="s">
        <v>702</v>
      </c>
      <c r="C71" s="2"/>
      <c r="D71" s="2"/>
      <c r="E71" s="2"/>
      <c r="F71" s="2"/>
      <c r="G71" s="2"/>
      <c r="H71" s="2"/>
      <c r="I71" s="2"/>
      <c r="J71" s="2"/>
    </row>
    <row r="73" spans="2:13" ht="49.5">
      <c r="B73" s="13"/>
      <c r="C73" s="87" t="s">
        <v>687</v>
      </c>
      <c r="D73" s="88" t="s">
        <v>703</v>
      </c>
      <c r="E73" s="88" t="s">
        <v>704</v>
      </c>
      <c r="F73" s="88" t="s">
        <v>705</v>
      </c>
      <c r="G73" s="88" t="s">
        <v>689</v>
      </c>
      <c r="H73" s="88" t="s">
        <v>690</v>
      </c>
      <c r="I73" s="89" t="s">
        <v>691</v>
      </c>
      <c r="K73" s="91"/>
      <c r="L73" s="90" t="s">
        <v>706</v>
      </c>
      <c r="M73" s="89" t="s">
        <v>695</v>
      </c>
    </row>
    <row r="74" spans="2:13" ht="12">
      <c r="B74" s="92">
        <v>2013</v>
      </c>
      <c r="C74" s="114" t="s">
        <v>696</v>
      </c>
      <c r="D74" s="93">
        <v>21</v>
      </c>
      <c r="E74" s="115">
        <v>5.7</v>
      </c>
      <c r="F74" s="96">
        <f aca="true" t="shared" si="3" ref="F74:F103">E74*1000*0.4536*2.471</f>
        <v>6388.81992</v>
      </c>
      <c r="G74" s="93">
        <v>119</v>
      </c>
      <c r="H74" s="93">
        <v>184.5</v>
      </c>
      <c r="I74" s="94">
        <v>220</v>
      </c>
      <c r="K74" s="13">
        <v>2013</v>
      </c>
      <c r="L74" s="98">
        <f>F75</f>
        <v>6500.90448</v>
      </c>
      <c r="M74" s="97">
        <f>F78</f>
        <v>6388.81992</v>
      </c>
    </row>
    <row r="75" spans="2:13" ht="12">
      <c r="B75" s="99"/>
      <c r="C75" s="12" t="s">
        <v>707</v>
      </c>
      <c r="D75" s="18">
        <v>27</v>
      </c>
      <c r="E75" s="116">
        <v>5.8</v>
      </c>
      <c r="F75" s="101">
        <f t="shared" si="3"/>
        <v>6500.90448</v>
      </c>
      <c r="G75" s="18">
        <v>157</v>
      </c>
      <c r="H75" s="18">
        <v>184.5</v>
      </c>
      <c r="I75" s="70">
        <v>290</v>
      </c>
      <c r="K75" s="9">
        <v>2012</v>
      </c>
      <c r="L75" s="103">
        <f>F80</f>
        <v>5267.97432</v>
      </c>
      <c r="M75" s="102">
        <f>F83</f>
        <v>5267.97432</v>
      </c>
    </row>
    <row r="76" spans="2:13" ht="12">
      <c r="B76" s="99"/>
      <c r="C76" s="12" t="s">
        <v>697</v>
      </c>
      <c r="D76" s="18">
        <v>15</v>
      </c>
      <c r="E76" s="116">
        <v>5.6</v>
      </c>
      <c r="F76" s="101">
        <f t="shared" si="3"/>
        <v>6276.73536</v>
      </c>
      <c r="G76" s="18">
        <v>84</v>
      </c>
      <c r="H76" s="18">
        <v>186</v>
      </c>
      <c r="I76" s="70">
        <v>156</v>
      </c>
      <c r="K76" s="9">
        <v>2011</v>
      </c>
      <c r="L76" s="103">
        <f>F85</f>
        <v>4819.63608</v>
      </c>
      <c r="M76" s="102">
        <f>F88</f>
        <v>4819.63608</v>
      </c>
    </row>
    <row r="77" spans="2:13" ht="12">
      <c r="B77" s="99"/>
      <c r="C77" s="12" t="s">
        <v>698</v>
      </c>
      <c r="D77" s="18">
        <v>52</v>
      </c>
      <c r="E77" s="116">
        <v>5.7</v>
      </c>
      <c r="F77" s="101">
        <f t="shared" si="3"/>
        <v>6388.81992</v>
      </c>
      <c r="G77" s="18">
        <v>296</v>
      </c>
      <c r="H77" s="18">
        <v>185</v>
      </c>
      <c r="I77" s="70">
        <v>548</v>
      </c>
      <c r="K77" s="9">
        <v>2010</v>
      </c>
      <c r="L77" s="103">
        <f>F90</f>
        <v>6052.56624</v>
      </c>
      <c r="M77" s="102">
        <f>F93</f>
        <v>6052.56624</v>
      </c>
    </row>
    <row r="78" spans="2:13" ht="12">
      <c r="B78" s="104"/>
      <c r="C78" s="117" t="s">
        <v>663</v>
      </c>
      <c r="D78" s="4">
        <v>115</v>
      </c>
      <c r="E78" s="118">
        <v>5.7</v>
      </c>
      <c r="F78" s="108">
        <f t="shared" si="3"/>
        <v>6388.81992</v>
      </c>
      <c r="G78" s="4">
        <v>656</v>
      </c>
      <c r="H78" s="4">
        <v>185</v>
      </c>
      <c r="I78" s="106">
        <v>1214</v>
      </c>
      <c r="K78" s="9">
        <v>2009</v>
      </c>
      <c r="L78" s="103">
        <f>F95</f>
        <v>6164.6508</v>
      </c>
      <c r="M78" s="102">
        <f>F98</f>
        <v>5828.39712</v>
      </c>
    </row>
    <row r="79" spans="2:13" ht="12">
      <c r="B79" s="92">
        <v>2012</v>
      </c>
      <c r="C79" s="114" t="s">
        <v>696</v>
      </c>
      <c r="D79" s="93">
        <v>28</v>
      </c>
      <c r="E79" s="115">
        <v>4.7</v>
      </c>
      <c r="F79" s="96">
        <f t="shared" si="3"/>
        <v>5267.97432</v>
      </c>
      <c r="G79" s="93">
        <v>132</v>
      </c>
      <c r="H79" s="93">
        <v>170</v>
      </c>
      <c r="I79" s="94">
        <v>224</v>
      </c>
      <c r="K79" s="110">
        <v>2008</v>
      </c>
      <c r="L79" s="111">
        <f>F100</f>
        <v>4819.63608</v>
      </c>
      <c r="M79" s="109">
        <f>F103</f>
        <v>4819.63608</v>
      </c>
    </row>
    <row r="80" spans="2:13" ht="12">
      <c r="B80" s="99"/>
      <c r="C80" s="12" t="s">
        <v>707</v>
      </c>
      <c r="D80" s="18">
        <v>36</v>
      </c>
      <c r="E80" s="116">
        <v>4.7</v>
      </c>
      <c r="F80" s="101">
        <f t="shared" si="3"/>
        <v>5267.97432</v>
      </c>
      <c r="G80" s="18">
        <v>169</v>
      </c>
      <c r="H80" s="18">
        <v>169.5</v>
      </c>
      <c r="I80" s="70">
        <v>286</v>
      </c>
      <c r="K80" s="104" t="s">
        <v>699</v>
      </c>
      <c r="L80" s="112">
        <f>AVERAGE(L74:L79)</f>
        <v>5604.228</v>
      </c>
      <c r="M80" s="113">
        <f>AVERAGE(M74:M79)</f>
        <v>5529.504960000001</v>
      </c>
    </row>
    <row r="81" spans="2:9" ht="12">
      <c r="B81" s="99"/>
      <c r="C81" s="12" t="s">
        <v>697</v>
      </c>
      <c r="D81" s="18">
        <v>20</v>
      </c>
      <c r="E81" s="116">
        <v>4.8</v>
      </c>
      <c r="F81" s="101">
        <f t="shared" si="3"/>
        <v>5380.0588800000005</v>
      </c>
      <c r="G81" s="18">
        <v>95</v>
      </c>
      <c r="H81" s="18">
        <v>170</v>
      </c>
      <c r="I81" s="70">
        <v>162</v>
      </c>
    </row>
    <row r="82" spans="2:9" ht="12">
      <c r="B82" s="99"/>
      <c r="C82" s="12" t="s">
        <v>698</v>
      </c>
      <c r="D82" s="18">
        <v>69</v>
      </c>
      <c r="E82" s="116">
        <v>4.7</v>
      </c>
      <c r="F82" s="101">
        <f t="shared" si="3"/>
        <v>5267.97432</v>
      </c>
      <c r="G82" s="18">
        <v>324</v>
      </c>
      <c r="H82" s="18">
        <v>170.5</v>
      </c>
      <c r="I82" s="70">
        <v>552</v>
      </c>
    </row>
    <row r="83" spans="2:9" ht="12">
      <c r="B83" s="104"/>
      <c r="C83" s="117" t="s">
        <v>663</v>
      </c>
      <c r="D83" s="4">
        <v>153</v>
      </c>
      <c r="E83" s="118">
        <v>4.7</v>
      </c>
      <c r="F83" s="108">
        <f t="shared" si="3"/>
        <v>5267.97432</v>
      </c>
      <c r="G83" s="4">
        <v>720</v>
      </c>
      <c r="H83" s="4">
        <v>170</v>
      </c>
      <c r="I83" s="119">
        <v>1224</v>
      </c>
    </row>
    <row r="84" spans="2:9" ht="12">
      <c r="B84" s="92">
        <v>2011</v>
      </c>
      <c r="C84" s="114" t="s">
        <v>696</v>
      </c>
      <c r="D84" s="93">
        <v>27</v>
      </c>
      <c r="E84" s="115">
        <v>4.2</v>
      </c>
      <c r="F84" s="96">
        <f t="shared" si="3"/>
        <v>4707.551520000001</v>
      </c>
      <c r="G84" s="93">
        <v>113</v>
      </c>
      <c r="H84" s="93">
        <v>176</v>
      </c>
      <c r="I84" s="94">
        <v>199</v>
      </c>
    </row>
    <row r="85" spans="2:9" ht="12">
      <c r="B85" s="99"/>
      <c r="C85" s="12" t="s">
        <v>707</v>
      </c>
      <c r="D85" s="18">
        <v>36</v>
      </c>
      <c r="E85" s="116">
        <v>4.3</v>
      </c>
      <c r="F85" s="101">
        <f t="shared" si="3"/>
        <v>4819.63608</v>
      </c>
      <c r="G85" s="18">
        <v>155</v>
      </c>
      <c r="H85" s="18">
        <v>175.4</v>
      </c>
      <c r="I85" s="70">
        <v>272</v>
      </c>
    </row>
    <row r="86" spans="2:9" ht="12">
      <c r="B86" s="99"/>
      <c r="C86" s="12" t="s">
        <v>697</v>
      </c>
      <c r="D86" s="18">
        <v>19</v>
      </c>
      <c r="E86" s="116">
        <v>4.2</v>
      </c>
      <c r="F86" s="101">
        <f t="shared" si="3"/>
        <v>4707.551520000001</v>
      </c>
      <c r="G86" s="18">
        <v>81</v>
      </c>
      <c r="H86" s="18">
        <v>179</v>
      </c>
      <c r="I86" s="70">
        <v>145</v>
      </c>
    </row>
    <row r="87" spans="2:9" ht="12">
      <c r="B87" s="99"/>
      <c r="C87" s="12" t="s">
        <v>698</v>
      </c>
      <c r="D87" s="18">
        <v>68</v>
      </c>
      <c r="E87" s="116">
        <v>4.3</v>
      </c>
      <c r="F87" s="101">
        <f t="shared" si="3"/>
        <v>4819.63608</v>
      </c>
      <c r="G87" s="18">
        <v>292</v>
      </c>
      <c r="H87" s="18">
        <v>176.6</v>
      </c>
      <c r="I87" s="70">
        <v>516</v>
      </c>
    </row>
    <row r="88" spans="2:9" ht="12">
      <c r="B88" s="104"/>
      <c r="C88" s="117" t="s">
        <v>663</v>
      </c>
      <c r="D88" s="4">
        <v>150</v>
      </c>
      <c r="E88" s="118">
        <v>4.3</v>
      </c>
      <c r="F88" s="108">
        <f t="shared" si="3"/>
        <v>4819.63608</v>
      </c>
      <c r="G88" s="4">
        <v>641</v>
      </c>
      <c r="H88" s="4">
        <v>176.6</v>
      </c>
      <c r="I88" s="119">
        <v>1132</v>
      </c>
    </row>
    <row r="89" spans="2:9" ht="12">
      <c r="B89" s="92">
        <v>2010</v>
      </c>
      <c r="C89" s="114" t="s">
        <v>696</v>
      </c>
      <c r="D89" s="93">
        <v>21</v>
      </c>
      <c r="E89" s="115">
        <v>5.3</v>
      </c>
      <c r="F89" s="96">
        <f t="shared" si="3"/>
        <v>5940.48168</v>
      </c>
      <c r="G89" s="93">
        <v>111</v>
      </c>
      <c r="H89" s="93">
        <v>161.1</v>
      </c>
      <c r="I89" s="94">
        <v>179</v>
      </c>
    </row>
    <row r="90" spans="2:9" ht="12">
      <c r="B90" s="99"/>
      <c r="C90" s="12" t="s">
        <v>707</v>
      </c>
      <c r="D90" s="18">
        <v>27</v>
      </c>
      <c r="E90" s="116">
        <v>5.4</v>
      </c>
      <c r="F90" s="101">
        <f t="shared" si="3"/>
        <v>6052.56624</v>
      </c>
      <c r="G90" s="18">
        <v>146</v>
      </c>
      <c r="H90" s="18">
        <v>160.5</v>
      </c>
      <c r="I90" s="70">
        <v>234</v>
      </c>
    </row>
    <row r="91" spans="2:9" ht="12">
      <c r="B91" s="99"/>
      <c r="C91" s="12" t="s">
        <v>697</v>
      </c>
      <c r="D91" s="18">
        <v>39</v>
      </c>
      <c r="E91" s="116">
        <v>5.2</v>
      </c>
      <c r="F91" s="101">
        <f t="shared" si="3"/>
        <v>5828.39712</v>
      </c>
      <c r="G91" s="18">
        <v>203</v>
      </c>
      <c r="H91" s="18">
        <v>161.5</v>
      </c>
      <c r="I91" s="70">
        <v>328</v>
      </c>
    </row>
    <row r="92" spans="2:9" ht="12">
      <c r="B92" s="99"/>
      <c r="C92" s="12" t="s">
        <v>698</v>
      </c>
      <c r="D92" s="18">
        <v>38</v>
      </c>
      <c r="E92" s="116">
        <v>5.5</v>
      </c>
      <c r="F92" s="101">
        <f t="shared" si="3"/>
        <v>6164.6508</v>
      </c>
      <c r="G92" s="18">
        <v>209</v>
      </c>
      <c r="H92" s="18">
        <v>161.1</v>
      </c>
      <c r="I92" s="70">
        <v>337</v>
      </c>
    </row>
    <row r="93" spans="2:9" ht="12">
      <c r="B93" s="104"/>
      <c r="C93" s="117" t="s">
        <v>663</v>
      </c>
      <c r="D93" s="4">
        <v>125</v>
      </c>
      <c r="E93" s="118">
        <v>5.4</v>
      </c>
      <c r="F93" s="108">
        <f t="shared" si="3"/>
        <v>6052.56624</v>
      </c>
      <c r="G93" s="4">
        <v>669</v>
      </c>
      <c r="H93" s="4">
        <v>161.1</v>
      </c>
      <c r="I93" s="119">
        <v>1078</v>
      </c>
    </row>
    <row r="94" spans="2:9" ht="12">
      <c r="B94" s="92">
        <v>2009</v>
      </c>
      <c r="C94" s="114" t="s">
        <v>696</v>
      </c>
      <c r="D94" s="93">
        <v>22</v>
      </c>
      <c r="E94" s="115">
        <v>5.2</v>
      </c>
      <c r="F94" s="96">
        <f t="shared" si="3"/>
        <v>5828.39712</v>
      </c>
      <c r="G94" s="93">
        <v>114</v>
      </c>
      <c r="H94" s="93">
        <v>162.6</v>
      </c>
      <c r="I94" s="94">
        <v>185</v>
      </c>
    </row>
    <row r="95" spans="2:9" ht="12">
      <c r="B95" s="99"/>
      <c r="C95" s="12" t="s">
        <v>707</v>
      </c>
      <c r="D95" s="18">
        <v>28</v>
      </c>
      <c r="E95" s="116">
        <v>5.5</v>
      </c>
      <c r="F95" s="101">
        <f t="shared" si="3"/>
        <v>6164.6508</v>
      </c>
      <c r="G95" s="18">
        <v>154</v>
      </c>
      <c r="H95" s="18">
        <v>162.6</v>
      </c>
      <c r="I95" s="70">
        <v>250</v>
      </c>
    </row>
    <row r="96" spans="2:9" ht="12">
      <c r="B96" s="99"/>
      <c r="C96" s="12" t="s">
        <v>697</v>
      </c>
      <c r="D96" s="18">
        <v>40</v>
      </c>
      <c r="E96" s="116">
        <v>5.1</v>
      </c>
      <c r="F96" s="101">
        <f t="shared" si="3"/>
        <v>5716.31256</v>
      </c>
      <c r="G96" s="18">
        <v>204</v>
      </c>
      <c r="H96" s="18">
        <v>164.4</v>
      </c>
      <c r="I96" s="70">
        <v>335</v>
      </c>
    </row>
    <row r="97" spans="2:9" ht="12">
      <c r="B97" s="99"/>
      <c r="C97" s="12" t="s">
        <v>698</v>
      </c>
      <c r="D97" s="18">
        <v>40</v>
      </c>
      <c r="E97" s="116">
        <v>5.2</v>
      </c>
      <c r="F97" s="101">
        <f t="shared" si="3"/>
        <v>5828.39712</v>
      </c>
      <c r="G97" s="18">
        <v>208</v>
      </c>
      <c r="H97" s="18">
        <v>163.1</v>
      </c>
      <c r="I97" s="70">
        <v>339</v>
      </c>
    </row>
    <row r="98" spans="2:9" ht="12">
      <c r="B98" s="104"/>
      <c r="C98" s="117" t="s">
        <v>663</v>
      </c>
      <c r="D98" s="4">
        <v>130</v>
      </c>
      <c r="E98" s="118">
        <v>5.2</v>
      </c>
      <c r="F98" s="108">
        <f t="shared" si="3"/>
        <v>5828.39712</v>
      </c>
      <c r="G98" s="4">
        <v>680</v>
      </c>
      <c r="H98" s="4">
        <v>163.1</v>
      </c>
      <c r="I98" s="119">
        <v>1109</v>
      </c>
    </row>
    <row r="99" spans="2:9" ht="12">
      <c r="B99" s="92">
        <v>2008</v>
      </c>
      <c r="C99" s="114" t="s">
        <v>696</v>
      </c>
      <c r="D99" s="93">
        <v>27</v>
      </c>
      <c r="E99" s="115">
        <v>4.2</v>
      </c>
      <c r="F99" s="96">
        <f t="shared" si="3"/>
        <v>4707.551520000001</v>
      </c>
      <c r="G99" s="93">
        <v>112</v>
      </c>
      <c r="H99" s="93">
        <v>140</v>
      </c>
      <c r="I99" s="94">
        <v>157</v>
      </c>
    </row>
    <row r="100" spans="2:9" ht="12">
      <c r="B100" s="99"/>
      <c r="C100" s="12" t="s">
        <v>707</v>
      </c>
      <c r="D100" s="18">
        <v>35</v>
      </c>
      <c r="E100" s="116">
        <v>4.3</v>
      </c>
      <c r="F100" s="101">
        <f t="shared" si="3"/>
        <v>4819.63608</v>
      </c>
      <c r="G100" s="18">
        <v>151</v>
      </c>
      <c r="H100" s="18">
        <v>140.1</v>
      </c>
      <c r="I100" s="70">
        <v>212</v>
      </c>
    </row>
    <row r="101" spans="2:9" ht="12">
      <c r="B101" s="99"/>
      <c r="C101" s="12" t="s">
        <v>697</v>
      </c>
      <c r="D101" s="18">
        <v>50</v>
      </c>
      <c r="E101" s="116">
        <v>4.2</v>
      </c>
      <c r="F101" s="101">
        <f t="shared" si="3"/>
        <v>4707.551520000001</v>
      </c>
      <c r="G101" s="18">
        <v>210</v>
      </c>
      <c r="H101" s="18">
        <v>141</v>
      </c>
      <c r="I101" s="70">
        <v>296</v>
      </c>
    </row>
    <row r="102" spans="2:9" ht="12">
      <c r="B102" s="99"/>
      <c r="C102" s="12" t="s">
        <v>698</v>
      </c>
      <c r="D102" s="18">
        <v>49</v>
      </c>
      <c r="E102" s="116">
        <v>4.3</v>
      </c>
      <c r="F102" s="101">
        <f t="shared" si="3"/>
        <v>4819.63608</v>
      </c>
      <c r="G102" s="18">
        <v>211</v>
      </c>
      <c r="H102" s="18">
        <v>140.7</v>
      </c>
      <c r="I102" s="70">
        <v>297</v>
      </c>
    </row>
    <row r="103" spans="2:9" ht="12">
      <c r="B103" s="104"/>
      <c r="C103" s="117" t="s">
        <v>663</v>
      </c>
      <c r="D103" s="4">
        <v>161</v>
      </c>
      <c r="E103" s="118">
        <v>4.3</v>
      </c>
      <c r="F103" s="108">
        <f t="shared" si="3"/>
        <v>4819.63608</v>
      </c>
      <c r="G103" s="4">
        <v>684</v>
      </c>
      <c r="H103" s="4">
        <v>140.7</v>
      </c>
      <c r="I103" s="119">
        <v>962</v>
      </c>
    </row>
    <row r="105" spans="2:13" ht="12.75" thickBot="1">
      <c r="B105" s="84"/>
      <c r="C105" s="84"/>
      <c r="D105" s="84"/>
      <c r="E105" s="84"/>
      <c r="F105" s="84"/>
      <c r="G105" s="84"/>
      <c r="H105" s="84"/>
      <c r="I105" s="84"/>
      <c r="J105" s="84"/>
      <c r="K105" s="84"/>
      <c r="L105" s="84"/>
      <c r="M105" s="84"/>
    </row>
    <row r="107" ht="12">
      <c r="B107" s="81" t="s">
        <v>662</v>
      </c>
    </row>
    <row r="109" spans="2:10" ht="12">
      <c r="B109" s="85" t="s">
        <v>708</v>
      </c>
      <c r="C109" s="2"/>
      <c r="D109" s="2"/>
      <c r="E109" s="2"/>
      <c r="F109" s="2"/>
      <c r="G109" s="2" t="s">
        <v>709</v>
      </c>
      <c r="H109" s="2"/>
      <c r="I109" s="2"/>
      <c r="J109" s="2"/>
    </row>
    <row r="110" spans="2:10" ht="12">
      <c r="B110" s="37" t="s">
        <v>710</v>
      </c>
      <c r="C110" s="2"/>
      <c r="D110" s="2"/>
      <c r="E110" s="2"/>
      <c r="F110" s="2"/>
      <c r="G110" s="2"/>
      <c r="H110" s="2"/>
      <c r="I110" s="2"/>
      <c r="J110" s="2"/>
    </row>
    <row r="111" spans="2:10" ht="12.75">
      <c r="B111" s="86" t="s">
        <v>763</v>
      </c>
      <c r="C111" s="2"/>
      <c r="D111" s="2"/>
      <c r="E111" s="2"/>
      <c r="F111" s="2"/>
      <c r="G111" s="2"/>
      <c r="H111" s="2"/>
      <c r="I111" s="2"/>
      <c r="J111" s="2"/>
    </row>
    <row r="113" spans="2:12" ht="36.75">
      <c r="B113" s="13"/>
      <c r="C113" s="120" t="s">
        <v>687</v>
      </c>
      <c r="D113" s="88" t="s">
        <v>688</v>
      </c>
      <c r="E113" s="88" t="s">
        <v>704</v>
      </c>
      <c r="F113" s="88" t="s">
        <v>705</v>
      </c>
      <c r="G113" s="88" t="s">
        <v>689</v>
      </c>
      <c r="H113" s="88" t="s">
        <v>690</v>
      </c>
      <c r="I113" s="89" t="s">
        <v>691</v>
      </c>
      <c r="K113" s="91"/>
      <c r="L113" s="89" t="s">
        <v>695</v>
      </c>
    </row>
    <row r="114" spans="2:12" ht="12">
      <c r="B114" s="92">
        <v>2013</v>
      </c>
      <c r="C114" s="93" t="s">
        <v>696</v>
      </c>
      <c r="D114" s="93">
        <v>18</v>
      </c>
      <c r="E114" s="93">
        <v>34.2</v>
      </c>
      <c r="F114" s="96">
        <f aca="true" t="shared" si="4" ref="F114:F125">E114*1000*0.4536*2.471</f>
        <v>38332.91952</v>
      </c>
      <c r="G114" s="93">
        <v>616</v>
      </c>
      <c r="H114" s="93">
        <v>12.3</v>
      </c>
      <c r="I114" s="94">
        <v>76</v>
      </c>
      <c r="K114" s="13">
        <v>2013</v>
      </c>
      <c r="L114" s="97">
        <f>F116</f>
        <v>38332.91952</v>
      </c>
    </row>
    <row r="115" spans="2:12" ht="12">
      <c r="B115" s="99"/>
      <c r="C115" s="18" t="s">
        <v>698</v>
      </c>
      <c r="D115" s="18">
        <v>6</v>
      </c>
      <c r="E115" s="18">
        <v>34.2</v>
      </c>
      <c r="F115" s="101">
        <f t="shared" si="4"/>
        <v>38332.91952</v>
      </c>
      <c r="G115" s="18">
        <v>205</v>
      </c>
      <c r="H115" s="18">
        <v>12.3</v>
      </c>
      <c r="I115" s="70">
        <v>25</v>
      </c>
      <c r="K115" s="9">
        <v>2012</v>
      </c>
      <c r="L115" s="102">
        <f>F119</f>
        <v>35979.14376</v>
      </c>
    </row>
    <row r="116" spans="2:12" ht="12">
      <c r="B116" s="104"/>
      <c r="C116" s="4" t="s">
        <v>663</v>
      </c>
      <c r="D116" s="4">
        <v>24</v>
      </c>
      <c r="E116" s="4">
        <v>34.2</v>
      </c>
      <c r="F116" s="108">
        <f t="shared" si="4"/>
        <v>38332.91952</v>
      </c>
      <c r="G116" s="4">
        <v>821</v>
      </c>
      <c r="H116" s="4">
        <v>12.3</v>
      </c>
      <c r="I116" s="106">
        <v>101</v>
      </c>
      <c r="K116" s="9">
        <v>2011</v>
      </c>
      <c r="L116" s="102">
        <f>F122</f>
        <v>35194.55184</v>
      </c>
    </row>
    <row r="117" spans="2:12" ht="12">
      <c r="B117" s="92">
        <v>2012</v>
      </c>
      <c r="C117" s="93" t="s">
        <v>696</v>
      </c>
      <c r="D117" s="93">
        <v>18</v>
      </c>
      <c r="E117" s="93">
        <v>32.1</v>
      </c>
      <c r="F117" s="96">
        <f t="shared" si="4"/>
        <v>35979.14376</v>
      </c>
      <c r="G117" s="93">
        <v>577</v>
      </c>
      <c r="H117" s="93">
        <v>14.6</v>
      </c>
      <c r="I117" s="94">
        <v>84</v>
      </c>
      <c r="K117" s="9">
        <v>2010</v>
      </c>
      <c r="L117" s="102">
        <f>F123</f>
        <v>35867.0592</v>
      </c>
    </row>
    <row r="118" spans="2:12" ht="12">
      <c r="B118" s="99"/>
      <c r="C118" s="18" t="s">
        <v>698</v>
      </c>
      <c r="D118" s="18">
        <v>6</v>
      </c>
      <c r="E118" s="18">
        <v>32.1</v>
      </c>
      <c r="F118" s="101">
        <f t="shared" si="4"/>
        <v>35979.14376</v>
      </c>
      <c r="G118" s="18">
        <v>193</v>
      </c>
      <c r="H118" s="18">
        <v>14.6</v>
      </c>
      <c r="I118" s="70">
        <v>28</v>
      </c>
      <c r="K118" s="9">
        <v>2009</v>
      </c>
      <c r="L118" s="102">
        <f>F124</f>
        <v>35754.97464</v>
      </c>
    </row>
    <row r="119" spans="2:12" ht="12">
      <c r="B119" s="104"/>
      <c r="C119" s="4" t="s">
        <v>663</v>
      </c>
      <c r="D119" s="4">
        <v>24</v>
      </c>
      <c r="E119" s="4">
        <v>32.1</v>
      </c>
      <c r="F119" s="108">
        <f t="shared" si="4"/>
        <v>35979.14376</v>
      </c>
      <c r="G119" s="4">
        <v>770</v>
      </c>
      <c r="H119" s="4">
        <v>14.6</v>
      </c>
      <c r="I119" s="106">
        <v>112</v>
      </c>
      <c r="K119" s="110">
        <v>2008</v>
      </c>
      <c r="L119" s="109">
        <f>F125</f>
        <v>33401.19888</v>
      </c>
    </row>
    <row r="120" spans="2:12" ht="12">
      <c r="B120" s="92">
        <v>2011</v>
      </c>
      <c r="C120" s="93" t="s">
        <v>696</v>
      </c>
      <c r="D120" s="93">
        <v>18</v>
      </c>
      <c r="E120" s="93">
        <v>31.4</v>
      </c>
      <c r="F120" s="96">
        <f t="shared" si="4"/>
        <v>35194.55184</v>
      </c>
      <c r="G120" s="93">
        <v>565</v>
      </c>
      <c r="H120" s="93">
        <v>14</v>
      </c>
      <c r="I120" s="94">
        <v>79</v>
      </c>
      <c r="K120" s="104" t="s">
        <v>699</v>
      </c>
      <c r="L120" s="121">
        <f>AVERAGE(L114:L119)</f>
        <v>35754.97464</v>
      </c>
    </row>
    <row r="121" spans="2:9" ht="12">
      <c r="B121" s="99"/>
      <c r="C121" s="18" t="s">
        <v>698</v>
      </c>
      <c r="D121" s="18">
        <v>5</v>
      </c>
      <c r="E121" s="18">
        <v>31.2</v>
      </c>
      <c r="F121" s="101">
        <f t="shared" si="4"/>
        <v>34970.38272</v>
      </c>
      <c r="G121" s="18">
        <v>156</v>
      </c>
      <c r="H121" s="18">
        <v>14</v>
      </c>
      <c r="I121" s="70">
        <v>22</v>
      </c>
    </row>
    <row r="122" spans="2:9" ht="12">
      <c r="B122" s="104"/>
      <c r="C122" s="4" t="s">
        <v>663</v>
      </c>
      <c r="D122" s="4">
        <v>23</v>
      </c>
      <c r="E122" s="4">
        <v>31.4</v>
      </c>
      <c r="F122" s="108">
        <f t="shared" si="4"/>
        <v>35194.55184</v>
      </c>
      <c r="G122" s="4">
        <v>721</v>
      </c>
      <c r="H122" s="4">
        <v>14</v>
      </c>
      <c r="I122" s="106">
        <v>101</v>
      </c>
    </row>
    <row r="123" spans="2:9" ht="12">
      <c r="B123" s="61">
        <v>2010</v>
      </c>
      <c r="C123" s="122" t="s">
        <v>663</v>
      </c>
      <c r="D123" s="122">
        <v>23</v>
      </c>
      <c r="E123" s="122">
        <v>32</v>
      </c>
      <c r="F123" s="123">
        <f t="shared" si="4"/>
        <v>35867.0592</v>
      </c>
      <c r="G123" s="122">
        <v>736</v>
      </c>
      <c r="H123" s="122">
        <v>12</v>
      </c>
      <c r="I123" s="124">
        <v>88</v>
      </c>
    </row>
    <row r="124" spans="2:9" ht="12">
      <c r="B124" s="61">
        <v>2009</v>
      </c>
      <c r="C124" s="122" t="s">
        <v>663</v>
      </c>
      <c r="D124" s="122">
        <v>23</v>
      </c>
      <c r="E124" s="122">
        <v>31.9</v>
      </c>
      <c r="F124" s="123">
        <f t="shared" si="4"/>
        <v>35754.97464</v>
      </c>
      <c r="G124" s="122">
        <v>734</v>
      </c>
      <c r="H124" s="122">
        <v>12</v>
      </c>
      <c r="I124" s="124">
        <v>88</v>
      </c>
    </row>
    <row r="125" spans="2:9" ht="12">
      <c r="B125" s="61">
        <v>2008</v>
      </c>
      <c r="C125" s="122" t="s">
        <v>663</v>
      </c>
      <c r="D125" s="122">
        <v>22</v>
      </c>
      <c r="E125" s="122">
        <v>29.8</v>
      </c>
      <c r="F125" s="123">
        <f t="shared" si="4"/>
        <v>33401.19888</v>
      </c>
      <c r="G125" s="122">
        <v>656</v>
      </c>
      <c r="H125" s="122">
        <v>13.1</v>
      </c>
      <c r="I125" s="124">
        <v>86</v>
      </c>
    </row>
    <row r="127" spans="2:13" ht="12.75" thickBot="1">
      <c r="B127" s="84"/>
      <c r="C127" s="84"/>
      <c r="D127" s="84"/>
      <c r="E127" s="84"/>
      <c r="F127" s="84"/>
      <c r="G127" s="84"/>
      <c r="H127" s="84"/>
      <c r="I127" s="84"/>
      <c r="J127" s="84"/>
      <c r="K127" s="84"/>
      <c r="L127" s="84"/>
      <c r="M127" s="84"/>
    </row>
    <row r="129" ht="12">
      <c r="B129" s="81" t="s">
        <v>664</v>
      </c>
    </row>
    <row r="131" spans="2:10" ht="12">
      <c r="B131" s="85" t="s">
        <v>711</v>
      </c>
      <c r="C131" s="2"/>
      <c r="D131" s="2"/>
      <c r="E131" s="2"/>
      <c r="F131" s="2"/>
      <c r="G131" s="2" t="s">
        <v>712</v>
      </c>
      <c r="H131" s="2"/>
      <c r="I131" s="2"/>
      <c r="J131" s="2"/>
    </row>
    <row r="132" spans="2:10" ht="12">
      <c r="B132" s="37" t="s">
        <v>713</v>
      </c>
      <c r="C132" s="2"/>
      <c r="D132" s="2"/>
      <c r="E132" s="2"/>
      <c r="F132" s="2"/>
      <c r="G132" s="2"/>
      <c r="H132" s="2"/>
      <c r="I132" s="2"/>
      <c r="J132" s="2"/>
    </row>
    <row r="133" spans="2:10" ht="12.75">
      <c r="B133" s="86" t="s">
        <v>763</v>
      </c>
      <c r="C133" s="2"/>
      <c r="D133" s="2"/>
      <c r="E133" s="2"/>
      <c r="F133" s="2"/>
      <c r="G133" s="2"/>
      <c r="H133" s="2"/>
      <c r="I133" s="2"/>
      <c r="J133" s="2"/>
    </row>
    <row r="135" spans="2:9" ht="36.75">
      <c r="B135" s="125"/>
      <c r="C135" s="87" t="s">
        <v>687</v>
      </c>
      <c r="D135" s="88" t="s">
        <v>688</v>
      </c>
      <c r="E135" s="88" t="s">
        <v>704</v>
      </c>
      <c r="F135" s="88" t="s">
        <v>705</v>
      </c>
      <c r="G135" s="88" t="s">
        <v>689</v>
      </c>
      <c r="H135" s="88" t="s">
        <v>690</v>
      </c>
      <c r="I135" s="89" t="s">
        <v>691</v>
      </c>
    </row>
    <row r="136" spans="2:9" ht="12">
      <c r="B136" s="61">
        <v>2013</v>
      </c>
      <c r="C136" s="126" t="s">
        <v>663</v>
      </c>
      <c r="D136" s="122">
        <v>12</v>
      </c>
      <c r="E136" s="122">
        <v>42.2</v>
      </c>
      <c r="F136" s="123">
        <f aca="true" t="shared" si="5" ref="F136:F141">E136*1000*0.4536*2.471</f>
        <v>47299.68432000001</v>
      </c>
      <c r="G136" s="123">
        <v>506</v>
      </c>
      <c r="H136" s="122">
        <v>10.8</v>
      </c>
      <c r="I136" s="124">
        <v>55</v>
      </c>
    </row>
    <row r="137" spans="2:9" ht="12">
      <c r="B137" s="61">
        <v>2012</v>
      </c>
      <c r="C137" s="126" t="s">
        <v>663</v>
      </c>
      <c r="D137" s="122">
        <v>14</v>
      </c>
      <c r="E137" s="122">
        <v>52.8</v>
      </c>
      <c r="F137" s="123">
        <f t="shared" si="5"/>
        <v>59180.64768000001</v>
      </c>
      <c r="G137" s="123">
        <v>740</v>
      </c>
      <c r="H137" s="122">
        <v>8.1</v>
      </c>
      <c r="I137" s="124">
        <v>60</v>
      </c>
    </row>
    <row r="138" spans="2:9" ht="12">
      <c r="B138" s="61">
        <v>2011</v>
      </c>
      <c r="C138" s="126" t="s">
        <v>663</v>
      </c>
      <c r="D138" s="122">
        <v>14</v>
      </c>
      <c r="E138" s="122">
        <v>50.9</v>
      </c>
      <c r="F138" s="123">
        <f t="shared" si="5"/>
        <v>57051.041040000004</v>
      </c>
      <c r="G138" s="123">
        <v>712</v>
      </c>
      <c r="H138" s="122">
        <v>9</v>
      </c>
      <c r="I138" s="124">
        <v>64</v>
      </c>
    </row>
    <row r="139" spans="2:9" ht="12">
      <c r="B139" s="61">
        <v>2010</v>
      </c>
      <c r="C139" s="126" t="s">
        <v>663</v>
      </c>
      <c r="D139" s="122">
        <v>16</v>
      </c>
      <c r="E139" s="122">
        <v>60.6</v>
      </c>
      <c r="F139" s="123">
        <f t="shared" si="5"/>
        <v>67923.24336000001</v>
      </c>
      <c r="G139" s="123">
        <v>970</v>
      </c>
      <c r="H139" s="122">
        <v>9.5</v>
      </c>
      <c r="I139" s="124">
        <v>92</v>
      </c>
    </row>
    <row r="140" spans="2:9" ht="12">
      <c r="B140" s="61">
        <v>2009</v>
      </c>
      <c r="C140" s="126" t="s">
        <v>663</v>
      </c>
      <c r="D140" s="122">
        <v>16</v>
      </c>
      <c r="E140" s="122">
        <v>42.5</v>
      </c>
      <c r="F140" s="123">
        <f t="shared" si="5"/>
        <v>47635.938</v>
      </c>
      <c r="G140" s="123">
        <v>680</v>
      </c>
      <c r="H140" s="122">
        <v>11.3</v>
      </c>
      <c r="I140" s="124">
        <v>77</v>
      </c>
    </row>
    <row r="141" spans="2:9" ht="12">
      <c r="B141" s="61">
        <v>2008</v>
      </c>
      <c r="C141" s="126" t="s">
        <v>663</v>
      </c>
      <c r="D141" s="122">
        <v>17</v>
      </c>
      <c r="E141" s="122">
        <v>27.6</v>
      </c>
      <c r="F141" s="123">
        <f t="shared" si="5"/>
        <v>30935.338560000004</v>
      </c>
      <c r="G141" s="123">
        <v>469</v>
      </c>
      <c r="H141" s="122">
        <v>7.5</v>
      </c>
      <c r="I141" s="124">
        <v>35</v>
      </c>
    </row>
    <row r="142" spans="2:9" ht="12">
      <c r="B142" s="61" t="s">
        <v>699</v>
      </c>
      <c r="C142" s="126"/>
      <c r="D142" s="122"/>
      <c r="E142" s="122"/>
      <c r="F142" s="127">
        <f>AVERAGE(F136:F141)</f>
        <v>51670.982160000014</v>
      </c>
      <c r="G142" s="123"/>
      <c r="H142" s="122"/>
      <c r="I142" s="124"/>
    </row>
    <row r="144" spans="2:13" ht="12.75" thickBot="1">
      <c r="B144" s="84"/>
      <c r="C144" s="84"/>
      <c r="D144" s="84"/>
      <c r="E144" s="84"/>
      <c r="F144" s="84"/>
      <c r="G144" s="84"/>
      <c r="H144" s="84"/>
      <c r="I144" s="84"/>
      <c r="J144" s="84"/>
      <c r="K144" s="84"/>
      <c r="L144" s="84"/>
      <c r="M144" s="84"/>
    </row>
    <row r="146" ht="12">
      <c r="B146" s="81" t="s">
        <v>399</v>
      </c>
    </row>
    <row r="148" spans="2:10" ht="12">
      <c r="B148" s="85" t="s">
        <v>714</v>
      </c>
      <c r="C148" s="2"/>
      <c r="D148" s="2"/>
      <c r="E148" s="2"/>
      <c r="F148" s="2"/>
      <c r="G148" s="2"/>
      <c r="H148" s="2" t="s">
        <v>715</v>
      </c>
      <c r="I148" s="2"/>
      <c r="J148" s="2"/>
    </row>
    <row r="149" spans="2:10" ht="12">
      <c r="B149" s="37" t="s">
        <v>716</v>
      </c>
      <c r="C149" s="2"/>
      <c r="D149" s="2"/>
      <c r="E149" s="2"/>
      <c r="F149" s="2"/>
      <c r="G149" s="2"/>
      <c r="H149" s="2"/>
      <c r="I149" s="2"/>
      <c r="J149" s="2"/>
    </row>
    <row r="150" spans="2:10" ht="12.75">
      <c r="B150" s="86" t="s">
        <v>702</v>
      </c>
      <c r="C150" s="2"/>
      <c r="D150" s="2"/>
      <c r="E150" s="2"/>
      <c r="F150" s="2"/>
      <c r="G150" s="2"/>
      <c r="H150" s="2"/>
      <c r="I150" s="2"/>
      <c r="J150" s="2"/>
    </row>
    <row r="152" spans="2:9" ht="36.75">
      <c r="B152" s="125"/>
      <c r="C152" s="87" t="s">
        <v>687</v>
      </c>
      <c r="D152" s="88" t="s">
        <v>688</v>
      </c>
      <c r="E152" s="88" t="s">
        <v>704</v>
      </c>
      <c r="F152" s="88" t="s">
        <v>705</v>
      </c>
      <c r="G152" s="88" t="s">
        <v>689</v>
      </c>
      <c r="H152" s="88" t="s">
        <v>690</v>
      </c>
      <c r="I152" s="89" t="s">
        <v>691</v>
      </c>
    </row>
    <row r="153" spans="2:9" ht="12">
      <c r="B153" s="61">
        <v>2013</v>
      </c>
      <c r="C153" s="126" t="s">
        <v>663</v>
      </c>
      <c r="D153" s="122">
        <v>26</v>
      </c>
      <c r="E153" s="122">
        <v>5.6</v>
      </c>
      <c r="F153" s="123">
        <f aca="true" t="shared" si="6" ref="F153:F158">E153*1000*0.4536*2.471</f>
        <v>6276.73536</v>
      </c>
      <c r="G153" s="123">
        <v>145</v>
      </c>
      <c r="H153" s="122">
        <v>29</v>
      </c>
      <c r="I153" s="124">
        <v>42</v>
      </c>
    </row>
    <row r="154" spans="2:9" ht="12">
      <c r="B154" s="61">
        <v>2012</v>
      </c>
      <c r="C154" s="126" t="s">
        <v>663</v>
      </c>
      <c r="D154" s="122">
        <v>33</v>
      </c>
      <c r="E154" s="122">
        <v>5.7</v>
      </c>
      <c r="F154" s="123">
        <f t="shared" si="6"/>
        <v>6388.81992</v>
      </c>
      <c r="G154" s="123">
        <v>188</v>
      </c>
      <c r="H154" s="122">
        <v>23</v>
      </c>
      <c r="I154" s="124">
        <v>43</v>
      </c>
    </row>
    <row r="155" spans="2:9" ht="12">
      <c r="B155" s="61">
        <v>2011</v>
      </c>
      <c r="C155" s="126" t="s">
        <v>663</v>
      </c>
      <c r="D155" s="122">
        <v>28</v>
      </c>
      <c r="E155" s="122">
        <v>6.8</v>
      </c>
      <c r="F155" s="123">
        <f t="shared" si="6"/>
        <v>7621.750080000001</v>
      </c>
      <c r="G155" s="123">
        <v>191</v>
      </c>
      <c r="H155" s="122">
        <v>23.5</v>
      </c>
      <c r="I155" s="124">
        <v>45</v>
      </c>
    </row>
    <row r="156" spans="2:9" ht="12">
      <c r="B156" s="61">
        <v>2010</v>
      </c>
      <c r="C156" s="126" t="s">
        <v>663</v>
      </c>
      <c r="D156" s="122">
        <v>23</v>
      </c>
      <c r="E156" s="122">
        <v>5.3</v>
      </c>
      <c r="F156" s="123">
        <f t="shared" si="6"/>
        <v>5940.48168</v>
      </c>
      <c r="G156" s="123">
        <v>121</v>
      </c>
      <c r="H156" s="122">
        <v>26</v>
      </c>
      <c r="I156" s="124">
        <v>31</v>
      </c>
    </row>
    <row r="157" spans="2:9" ht="12">
      <c r="B157" s="61">
        <v>2009</v>
      </c>
      <c r="C157" s="126" t="s">
        <v>663</v>
      </c>
      <c r="D157" s="122">
        <v>20</v>
      </c>
      <c r="E157" s="122">
        <v>5.3</v>
      </c>
      <c r="F157" s="123">
        <f t="shared" si="6"/>
        <v>5940.48168</v>
      </c>
      <c r="G157" s="123">
        <v>105</v>
      </c>
      <c r="H157" s="122">
        <v>21</v>
      </c>
      <c r="I157" s="124">
        <v>22</v>
      </c>
    </row>
    <row r="158" spans="2:9" ht="12">
      <c r="B158" s="61">
        <v>2008</v>
      </c>
      <c r="C158" s="126" t="s">
        <v>663</v>
      </c>
      <c r="D158" s="122">
        <v>20</v>
      </c>
      <c r="E158" s="122">
        <v>5.2</v>
      </c>
      <c r="F158" s="123">
        <f t="shared" si="6"/>
        <v>5828.39712</v>
      </c>
      <c r="G158" s="123">
        <v>104</v>
      </c>
      <c r="H158" s="122">
        <v>24</v>
      </c>
      <c r="I158" s="124">
        <v>25</v>
      </c>
    </row>
    <row r="159" spans="2:9" ht="12">
      <c r="B159" s="61" t="s">
        <v>699</v>
      </c>
      <c r="C159" s="126"/>
      <c r="D159" s="122"/>
      <c r="E159" s="122"/>
      <c r="F159" s="127">
        <f>AVERAGE(F153:F158)</f>
        <v>6332.77764</v>
      </c>
      <c r="G159" s="123"/>
      <c r="H159" s="122"/>
      <c r="I159" s="124"/>
    </row>
    <row r="161" spans="2:13" ht="12.75" thickBot="1">
      <c r="B161" s="84"/>
      <c r="C161" s="84"/>
      <c r="D161" s="84"/>
      <c r="E161" s="84"/>
      <c r="F161" s="84"/>
      <c r="G161" s="84"/>
      <c r="H161" s="84"/>
      <c r="I161" s="84"/>
      <c r="J161" s="84"/>
      <c r="K161" s="84"/>
      <c r="L161" s="84"/>
      <c r="M161" s="84"/>
    </row>
    <row r="163" ht="12">
      <c r="B163" s="81" t="s">
        <v>829</v>
      </c>
    </row>
    <row r="165" spans="2:10" ht="12">
      <c r="B165" s="85" t="s">
        <v>717</v>
      </c>
      <c r="C165" s="2"/>
      <c r="D165" s="2"/>
      <c r="E165" s="2"/>
      <c r="F165" s="2"/>
      <c r="G165" s="2"/>
      <c r="H165" s="2"/>
      <c r="I165" s="2"/>
      <c r="J165" s="2"/>
    </row>
    <row r="166" spans="2:10" ht="12">
      <c r="B166" s="37" t="s">
        <v>718</v>
      </c>
      <c r="C166" s="2"/>
      <c r="D166" s="2"/>
      <c r="E166" s="2"/>
      <c r="F166" s="2"/>
      <c r="G166" s="2"/>
      <c r="H166" s="2"/>
      <c r="I166" s="2"/>
      <c r="J166" s="2"/>
    </row>
    <row r="167" spans="2:10" ht="12.75">
      <c r="B167" s="86" t="s">
        <v>702</v>
      </c>
      <c r="C167" s="2"/>
      <c r="D167" s="2"/>
      <c r="E167" s="2"/>
      <c r="F167" s="2"/>
      <c r="G167" s="2"/>
      <c r="H167" s="2"/>
      <c r="I167" s="2"/>
      <c r="J167" s="2"/>
    </row>
    <row r="169" spans="2:12" ht="36.75">
      <c r="B169" s="126"/>
      <c r="C169" s="87" t="s">
        <v>687</v>
      </c>
      <c r="D169" s="88" t="s">
        <v>688</v>
      </c>
      <c r="E169" s="88" t="s">
        <v>704</v>
      </c>
      <c r="F169" s="88" t="s">
        <v>705</v>
      </c>
      <c r="G169" s="88" t="s">
        <v>689</v>
      </c>
      <c r="H169" s="88" t="s">
        <v>690</v>
      </c>
      <c r="I169" s="89" t="s">
        <v>691</v>
      </c>
      <c r="J169" s="128"/>
      <c r="K169" s="91"/>
      <c r="L169" s="89" t="s">
        <v>695</v>
      </c>
    </row>
    <row r="170" spans="2:12" ht="12">
      <c r="B170" s="129">
        <v>2013</v>
      </c>
      <c r="C170" s="130" t="s">
        <v>696</v>
      </c>
      <c r="D170" s="131">
        <v>86</v>
      </c>
      <c r="E170" s="131">
        <v>10.3</v>
      </c>
      <c r="F170" s="132">
        <f aca="true" t="shared" si="7" ref="F170:F199">E170*1000*0.4536*2.471</f>
        <v>11544.70968</v>
      </c>
      <c r="G170" s="131">
        <v>886</v>
      </c>
      <c r="H170" s="131">
        <v>16.7</v>
      </c>
      <c r="I170" s="133">
        <v>148</v>
      </c>
      <c r="K170" s="13">
        <v>2013</v>
      </c>
      <c r="L170" s="97">
        <f>F178</f>
        <v>11656.79424</v>
      </c>
    </row>
    <row r="171" spans="2:12" ht="24.75">
      <c r="B171" s="134"/>
      <c r="C171" s="135" t="s">
        <v>707</v>
      </c>
      <c r="D171" s="136">
        <v>5</v>
      </c>
      <c r="E171" s="136">
        <v>10.4</v>
      </c>
      <c r="F171" s="137">
        <f t="shared" si="7"/>
        <v>11656.79424</v>
      </c>
      <c r="G171" s="136">
        <v>52</v>
      </c>
      <c r="H171" s="136">
        <v>16.8</v>
      </c>
      <c r="I171" s="138">
        <v>9</v>
      </c>
      <c r="K171" s="9">
        <v>2012</v>
      </c>
      <c r="L171" s="102">
        <f>F187</f>
        <v>11208.456</v>
      </c>
    </row>
    <row r="172" spans="2:12" ht="12">
      <c r="B172" s="134"/>
      <c r="C172" s="135" t="s">
        <v>658</v>
      </c>
      <c r="D172" s="136">
        <v>40</v>
      </c>
      <c r="E172" s="136">
        <v>10.5</v>
      </c>
      <c r="F172" s="137">
        <f t="shared" si="7"/>
        <v>11768.8788</v>
      </c>
      <c r="G172" s="136">
        <v>420</v>
      </c>
      <c r="H172" s="136">
        <v>16.8</v>
      </c>
      <c r="I172" s="138">
        <v>71</v>
      </c>
      <c r="K172" s="9">
        <v>2011</v>
      </c>
      <c r="L172" s="102">
        <f>F196</f>
        <v>11768.8788</v>
      </c>
    </row>
    <row r="173" spans="2:12" ht="12">
      <c r="B173" s="134"/>
      <c r="C173" s="135" t="s">
        <v>719</v>
      </c>
      <c r="D173" s="136">
        <v>40</v>
      </c>
      <c r="E173" s="136">
        <v>10.3</v>
      </c>
      <c r="F173" s="137">
        <f t="shared" si="7"/>
        <v>11544.70968</v>
      </c>
      <c r="G173" s="136">
        <v>412</v>
      </c>
      <c r="H173" s="136">
        <v>16.7</v>
      </c>
      <c r="I173" s="138">
        <v>69</v>
      </c>
      <c r="K173" s="9">
        <v>2010</v>
      </c>
      <c r="L173" s="102">
        <f>F197</f>
        <v>11768.8788</v>
      </c>
    </row>
    <row r="174" spans="2:12" ht="12">
      <c r="B174" s="134"/>
      <c r="C174" s="135" t="s">
        <v>720</v>
      </c>
      <c r="D174" s="136">
        <v>10</v>
      </c>
      <c r="E174" s="136">
        <v>10.4</v>
      </c>
      <c r="F174" s="137">
        <f t="shared" si="7"/>
        <v>11656.79424</v>
      </c>
      <c r="G174" s="136">
        <v>104</v>
      </c>
      <c r="H174" s="136">
        <v>16.8</v>
      </c>
      <c r="I174" s="138">
        <v>17</v>
      </c>
      <c r="K174" s="9">
        <v>2009</v>
      </c>
      <c r="L174" s="102">
        <f>F198</f>
        <v>11880.96336</v>
      </c>
    </row>
    <row r="175" spans="2:12" ht="12">
      <c r="B175" s="134"/>
      <c r="C175" s="135" t="s">
        <v>721</v>
      </c>
      <c r="D175" s="136">
        <v>5</v>
      </c>
      <c r="E175" s="136">
        <v>10.3</v>
      </c>
      <c r="F175" s="137">
        <f t="shared" si="7"/>
        <v>11544.70968</v>
      </c>
      <c r="G175" s="136">
        <v>52</v>
      </c>
      <c r="H175" s="136">
        <v>16.7</v>
      </c>
      <c r="I175" s="138">
        <v>9</v>
      </c>
      <c r="K175" s="110">
        <v>2008</v>
      </c>
      <c r="L175" s="102">
        <f>F199</f>
        <v>10423.864080000001</v>
      </c>
    </row>
    <row r="176" spans="2:12" ht="12">
      <c r="B176" s="134"/>
      <c r="C176" s="135" t="s">
        <v>697</v>
      </c>
      <c r="D176" s="136">
        <v>22</v>
      </c>
      <c r="E176" s="136">
        <v>10.5</v>
      </c>
      <c r="F176" s="137">
        <f t="shared" si="7"/>
        <v>11768.8788</v>
      </c>
      <c r="G176" s="136">
        <v>231</v>
      </c>
      <c r="H176" s="136">
        <v>16.8</v>
      </c>
      <c r="I176" s="138">
        <v>39</v>
      </c>
      <c r="K176" s="104" t="s">
        <v>699</v>
      </c>
      <c r="L176" s="121">
        <f>AVERAGE(L170:L175)</f>
        <v>11451.30588</v>
      </c>
    </row>
    <row r="177" spans="2:9" ht="12">
      <c r="B177" s="134"/>
      <c r="C177" s="135" t="s">
        <v>698</v>
      </c>
      <c r="D177" s="136">
        <v>5</v>
      </c>
      <c r="E177" s="136">
        <v>10.5</v>
      </c>
      <c r="F177" s="137">
        <f t="shared" si="7"/>
        <v>11768.8788</v>
      </c>
      <c r="G177" s="136">
        <v>53</v>
      </c>
      <c r="H177" s="136">
        <v>16.8</v>
      </c>
      <c r="I177" s="138">
        <v>9</v>
      </c>
    </row>
    <row r="178" spans="2:9" ht="12">
      <c r="B178" s="139"/>
      <c r="C178" s="140" t="s">
        <v>663</v>
      </c>
      <c r="D178" s="141">
        <v>213</v>
      </c>
      <c r="E178" s="141">
        <v>10.4</v>
      </c>
      <c r="F178" s="142">
        <f t="shared" si="7"/>
        <v>11656.79424</v>
      </c>
      <c r="G178" s="143">
        <v>2210</v>
      </c>
      <c r="H178" s="141">
        <v>16.8</v>
      </c>
      <c r="I178" s="144">
        <v>371</v>
      </c>
    </row>
    <row r="179" spans="2:9" ht="12">
      <c r="B179" s="129">
        <v>2012</v>
      </c>
      <c r="C179" s="130" t="s">
        <v>696</v>
      </c>
      <c r="D179" s="131">
        <v>89</v>
      </c>
      <c r="E179" s="131">
        <v>10</v>
      </c>
      <c r="F179" s="132">
        <f t="shared" si="7"/>
        <v>11208.456</v>
      </c>
      <c r="G179" s="131">
        <v>890</v>
      </c>
      <c r="H179" s="131">
        <v>13.7</v>
      </c>
      <c r="I179" s="133">
        <v>122</v>
      </c>
    </row>
    <row r="180" spans="2:9" ht="24.75">
      <c r="B180" s="134"/>
      <c r="C180" s="135" t="s">
        <v>707</v>
      </c>
      <c r="D180" s="136">
        <v>6</v>
      </c>
      <c r="E180" s="136">
        <v>10.1</v>
      </c>
      <c r="F180" s="137">
        <f t="shared" si="7"/>
        <v>11320.54056</v>
      </c>
      <c r="G180" s="136">
        <v>61</v>
      </c>
      <c r="H180" s="136">
        <v>13.8</v>
      </c>
      <c r="I180" s="138">
        <v>8</v>
      </c>
    </row>
    <row r="181" spans="2:9" ht="12">
      <c r="B181" s="134"/>
      <c r="C181" s="135" t="s">
        <v>658</v>
      </c>
      <c r="D181" s="136">
        <v>41</v>
      </c>
      <c r="E181" s="136">
        <v>10.1</v>
      </c>
      <c r="F181" s="137">
        <f t="shared" si="7"/>
        <v>11320.54056</v>
      </c>
      <c r="G181" s="136">
        <v>414</v>
      </c>
      <c r="H181" s="136">
        <v>13.8</v>
      </c>
      <c r="I181" s="138">
        <v>57</v>
      </c>
    </row>
    <row r="182" spans="2:9" ht="12">
      <c r="B182" s="134"/>
      <c r="C182" s="135" t="s">
        <v>719</v>
      </c>
      <c r="D182" s="136">
        <v>41</v>
      </c>
      <c r="E182" s="136">
        <v>10</v>
      </c>
      <c r="F182" s="137">
        <f t="shared" si="7"/>
        <v>11208.456</v>
      </c>
      <c r="G182" s="136">
        <v>410</v>
      </c>
      <c r="H182" s="136">
        <v>13.8</v>
      </c>
      <c r="I182" s="138">
        <v>57</v>
      </c>
    </row>
    <row r="183" spans="2:9" ht="12">
      <c r="B183" s="134"/>
      <c r="C183" s="135" t="s">
        <v>720</v>
      </c>
      <c r="D183" s="136">
        <v>10</v>
      </c>
      <c r="E183" s="136">
        <v>10</v>
      </c>
      <c r="F183" s="137">
        <f t="shared" si="7"/>
        <v>11208.456</v>
      </c>
      <c r="G183" s="136">
        <v>100</v>
      </c>
      <c r="H183" s="136">
        <v>13.6</v>
      </c>
      <c r="I183" s="138">
        <v>14</v>
      </c>
    </row>
    <row r="184" spans="2:9" ht="12">
      <c r="B184" s="134"/>
      <c r="C184" s="135" t="s">
        <v>721</v>
      </c>
      <c r="D184" s="136">
        <v>6</v>
      </c>
      <c r="E184" s="136">
        <v>10</v>
      </c>
      <c r="F184" s="137">
        <f t="shared" si="7"/>
        <v>11208.456</v>
      </c>
      <c r="G184" s="136">
        <v>60</v>
      </c>
      <c r="H184" s="136">
        <v>14</v>
      </c>
      <c r="I184" s="138">
        <v>8</v>
      </c>
    </row>
    <row r="185" spans="2:9" ht="12">
      <c r="B185" s="134"/>
      <c r="C185" s="135" t="s">
        <v>697</v>
      </c>
      <c r="D185" s="136">
        <v>22</v>
      </c>
      <c r="E185" s="136">
        <v>10.2</v>
      </c>
      <c r="F185" s="137">
        <f t="shared" si="7"/>
        <v>11432.62512</v>
      </c>
      <c r="G185" s="136">
        <v>224</v>
      </c>
      <c r="H185" s="136">
        <v>13.7</v>
      </c>
      <c r="I185" s="138">
        <v>31</v>
      </c>
    </row>
    <row r="186" spans="2:9" ht="12">
      <c r="B186" s="134"/>
      <c r="C186" s="135" t="s">
        <v>698</v>
      </c>
      <c r="D186" s="136">
        <v>4</v>
      </c>
      <c r="E186" s="136">
        <v>10</v>
      </c>
      <c r="F186" s="137">
        <f t="shared" si="7"/>
        <v>11208.456</v>
      </c>
      <c r="G186" s="136">
        <v>40</v>
      </c>
      <c r="H186" s="136">
        <v>13.8</v>
      </c>
      <c r="I186" s="138">
        <v>6</v>
      </c>
    </row>
    <row r="187" spans="2:9" ht="12">
      <c r="B187" s="139"/>
      <c r="C187" s="140" t="s">
        <v>663</v>
      </c>
      <c r="D187" s="141">
        <v>219</v>
      </c>
      <c r="E187" s="141">
        <v>10</v>
      </c>
      <c r="F187" s="142">
        <f t="shared" si="7"/>
        <v>11208.456</v>
      </c>
      <c r="G187" s="143">
        <v>2199</v>
      </c>
      <c r="H187" s="141">
        <v>13.8</v>
      </c>
      <c r="I187" s="144">
        <v>303</v>
      </c>
    </row>
    <row r="188" spans="2:9" ht="12">
      <c r="B188" s="129">
        <v>2011</v>
      </c>
      <c r="C188" s="130" t="s">
        <v>696</v>
      </c>
      <c r="D188" s="131">
        <v>96</v>
      </c>
      <c r="E188" s="131">
        <v>10.6</v>
      </c>
      <c r="F188" s="132">
        <f t="shared" si="7"/>
        <v>11880.96336</v>
      </c>
      <c r="G188" s="145">
        <v>1018</v>
      </c>
      <c r="H188" s="131">
        <v>13.6</v>
      </c>
      <c r="I188" s="133">
        <v>138</v>
      </c>
    </row>
    <row r="189" spans="2:9" ht="24.75">
      <c r="B189" s="134"/>
      <c r="C189" s="135" t="s">
        <v>707</v>
      </c>
      <c r="D189" s="136">
        <v>6</v>
      </c>
      <c r="E189" s="136">
        <v>10.5</v>
      </c>
      <c r="F189" s="137">
        <f t="shared" si="7"/>
        <v>11768.8788</v>
      </c>
      <c r="G189" s="136">
        <v>63</v>
      </c>
      <c r="H189" s="136">
        <v>13.6</v>
      </c>
      <c r="I189" s="138">
        <v>9</v>
      </c>
    </row>
    <row r="190" spans="2:9" ht="12">
      <c r="B190" s="134"/>
      <c r="C190" s="135" t="s">
        <v>658</v>
      </c>
      <c r="D190" s="136">
        <v>44</v>
      </c>
      <c r="E190" s="136">
        <v>10.5</v>
      </c>
      <c r="F190" s="137">
        <f t="shared" si="7"/>
        <v>11768.8788</v>
      </c>
      <c r="G190" s="136">
        <v>462</v>
      </c>
      <c r="H190" s="136">
        <v>13.6</v>
      </c>
      <c r="I190" s="138">
        <v>63</v>
      </c>
    </row>
    <row r="191" spans="2:9" ht="12">
      <c r="B191" s="134"/>
      <c r="C191" s="135" t="s">
        <v>719</v>
      </c>
      <c r="D191" s="136">
        <v>44</v>
      </c>
      <c r="E191" s="136">
        <v>10.5</v>
      </c>
      <c r="F191" s="137">
        <f t="shared" si="7"/>
        <v>11768.8788</v>
      </c>
      <c r="G191" s="136">
        <v>462</v>
      </c>
      <c r="H191" s="136">
        <v>13.6</v>
      </c>
      <c r="I191" s="138">
        <v>63</v>
      </c>
    </row>
    <row r="192" spans="2:9" ht="12">
      <c r="B192" s="134"/>
      <c r="C192" s="135" t="s">
        <v>720</v>
      </c>
      <c r="D192" s="136">
        <v>11</v>
      </c>
      <c r="E192" s="136">
        <v>10.5</v>
      </c>
      <c r="F192" s="137">
        <f t="shared" si="7"/>
        <v>11768.8788</v>
      </c>
      <c r="G192" s="136">
        <v>116</v>
      </c>
      <c r="H192" s="136">
        <v>13.6</v>
      </c>
      <c r="I192" s="138">
        <v>16</v>
      </c>
    </row>
    <row r="193" spans="2:9" ht="12">
      <c r="B193" s="134"/>
      <c r="C193" s="135" t="s">
        <v>721</v>
      </c>
      <c r="D193" s="136">
        <v>6</v>
      </c>
      <c r="E193" s="136">
        <v>10.4</v>
      </c>
      <c r="F193" s="137">
        <f t="shared" si="7"/>
        <v>11656.79424</v>
      </c>
      <c r="G193" s="136">
        <v>62</v>
      </c>
      <c r="H193" s="136">
        <v>13.6</v>
      </c>
      <c r="I193" s="138">
        <v>8</v>
      </c>
    </row>
    <row r="194" spans="2:9" ht="12">
      <c r="B194" s="134"/>
      <c r="C194" s="135" t="s">
        <v>697</v>
      </c>
      <c r="D194" s="136">
        <v>24</v>
      </c>
      <c r="E194" s="136">
        <v>10.5</v>
      </c>
      <c r="F194" s="137">
        <f t="shared" si="7"/>
        <v>11768.8788</v>
      </c>
      <c r="G194" s="136">
        <v>252</v>
      </c>
      <c r="H194" s="136">
        <v>13.7</v>
      </c>
      <c r="I194" s="138">
        <v>35</v>
      </c>
    </row>
    <row r="195" spans="2:9" ht="12">
      <c r="B195" s="134"/>
      <c r="C195" s="135" t="s">
        <v>698</v>
      </c>
      <c r="D195" s="136">
        <v>5</v>
      </c>
      <c r="E195" s="136">
        <v>10.5</v>
      </c>
      <c r="F195" s="137">
        <f t="shared" si="7"/>
        <v>11768.8788</v>
      </c>
      <c r="G195" s="136">
        <v>53</v>
      </c>
      <c r="H195" s="136">
        <v>13.6</v>
      </c>
      <c r="I195" s="138">
        <v>7</v>
      </c>
    </row>
    <row r="196" spans="2:9" ht="12">
      <c r="B196" s="139"/>
      <c r="C196" s="140" t="s">
        <v>663</v>
      </c>
      <c r="D196" s="141">
        <v>236</v>
      </c>
      <c r="E196" s="141">
        <v>10.5</v>
      </c>
      <c r="F196" s="142">
        <f t="shared" si="7"/>
        <v>11768.8788</v>
      </c>
      <c r="G196" s="143">
        <v>2488</v>
      </c>
      <c r="H196" s="141">
        <v>13.6</v>
      </c>
      <c r="I196" s="144">
        <v>339</v>
      </c>
    </row>
    <row r="197" spans="2:9" ht="12">
      <c r="B197" s="146">
        <v>2010</v>
      </c>
      <c r="C197" s="147" t="s">
        <v>663</v>
      </c>
      <c r="D197" s="148">
        <v>109</v>
      </c>
      <c r="E197" s="148">
        <v>10.5</v>
      </c>
      <c r="F197" s="149">
        <f t="shared" si="7"/>
        <v>11768.8788</v>
      </c>
      <c r="G197" s="150">
        <v>1148</v>
      </c>
      <c r="H197" s="148">
        <v>12.8</v>
      </c>
      <c r="I197" s="151">
        <v>147</v>
      </c>
    </row>
    <row r="198" spans="2:9" ht="12">
      <c r="B198" s="146">
        <v>2009</v>
      </c>
      <c r="C198" s="147" t="s">
        <v>663</v>
      </c>
      <c r="D198" s="148">
        <v>104</v>
      </c>
      <c r="E198" s="148">
        <v>10.6</v>
      </c>
      <c r="F198" s="149">
        <f t="shared" si="7"/>
        <v>11880.96336</v>
      </c>
      <c r="G198" s="150">
        <v>1103</v>
      </c>
      <c r="H198" s="148">
        <v>15.2</v>
      </c>
      <c r="I198" s="151">
        <v>168</v>
      </c>
    </row>
    <row r="199" spans="2:9" ht="12">
      <c r="B199" s="146">
        <v>2008</v>
      </c>
      <c r="C199" s="147" t="s">
        <v>663</v>
      </c>
      <c r="D199" s="148">
        <v>121</v>
      </c>
      <c r="E199" s="148">
        <v>9.3</v>
      </c>
      <c r="F199" s="149">
        <f t="shared" si="7"/>
        <v>10423.864080000001</v>
      </c>
      <c r="G199" s="150">
        <v>1127</v>
      </c>
      <c r="H199" s="148">
        <v>10.7</v>
      </c>
      <c r="I199" s="151">
        <v>121</v>
      </c>
    </row>
    <row r="201" spans="2:13" ht="12.75" thickBot="1">
      <c r="B201" s="84"/>
      <c r="C201" s="84"/>
      <c r="D201" s="84"/>
      <c r="E201" s="84"/>
      <c r="F201" s="84"/>
      <c r="G201" s="84"/>
      <c r="H201" s="84"/>
      <c r="I201" s="84"/>
      <c r="J201" s="84"/>
      <c r="K201" s="84"/>
      <c r="L201" s="84"/>
      <c r="M201" s="84"/>
    </row>
    <row r="203" ht="12">
      <c r="B203" s="81" t="s">
        <v>665</v>
      </c>
    </row>
    <row r="205" spans="2:10" ht="12">
      <c r="B205" s="85" t="s">
        <v>722</v>
      </c>
      <c r="C205" s="2"/>
      <c r="D205" s="2"/>
      <c r="E205" s="2"/>
      <c r="F205" s="2"/>
      <c r="G205" s="2"/>
      <c r="H205" s="2"/>
      <c r="I205" s="2"/>
      <c r="J205" s="2"/>
    </row>
    <row r="206" spans="2:10" ht="12">
      <c r="B206" s="37" t="s">
        <v>723</v>
      </c>
      <c r="C206" s="2"/>
      <c r="D206" s="2"/>
      <c r="E206" s="2"/>
      <c r="F206" s="2"/>
      <c r="G206" s="2"/>
      <c r="H206" s="2"/>
      <c r="I206" s="2"/>
      <c r="J206" s="2"/>
    </row>
    <row r="207" spans="2:10" ht="12.75">
      <c r="B207" s="86" t="s">
        <v>702</v>
      </c>
      <c r="C207" s="2"/>
      <c r="D207" s="2"/>
      <c r="E207" s="2"/>
      <c r="F207" s="2"/>
      <c r="G207" s="2"/>
      <c r="H207" s="2"/>
      <c r="I207" s="2"/>
      <c r="J207" s="2"/>
    </row>
    <row r="209" spans="2:9" ht="36.75">
      <c r="B209" s="152"/>
      <c r="C209" s="120" t="s">
        <v>687</v>
      </c>
      <c r="D209" s="88" t="s">
        <v>688</v>
      </c>
      <c r="E209" s="88" t="s">
        <v>704</v>
      </c>
      <c r="F209" s="88" t="s">
        <v>705</v>
      </c>
      <c r="G209" s="88" t="s">
        <v>689</v>
      </c>
      <c r="H209" s="88" t="s">
        <v>690</v>
      </c>
      <c r="I209" s="89" t="s">
        <v>691</v>
      </c>
    </row>
    <row r="210" spans="2:9" ht="12">
      <c r="B210" s="153">
        <v>2013</v>
      </c>
      <c r="C210" s="154" t="s">
        <v>663</v>
      </c>
      <c r="D210" s="131">
        <v>3</v>
      </c>
      <c r="E210" s="131">
        <v>20</v>
      </c>
      <c r="F210" s="132">
        <f aca="true" t="shared" si="8" ref="F210:F218">E210*1000*0.4536*2.471</f>
        <v>22416.912</v>
      </c>
      <c r="G210" s="131">
        <v>60</v>
      </c>
      <c r="H210" s="131">
        <v>32.5</v>
      </c>
      <c r="I210" s="133">
        <v>20</v>
      </c>
    </row>
    <row r="211" spans="2:9" ht="12">
      <c r="B211" s="155"/>
      <c r="C211" s="156" t="s">
        <v>724</v>
      </c>
      <c r="D211" s="143">
        <v>2960</v>
      </c>
      <c r="E211" s="141">
        <v>20.8</v>
      </c>
      <c r="F211" s="142">
        <f t="shared" si="8"/>
        <v>23313.58848</v>
      </c>
      <c r="G211" s="143">
        <v>61565</v>
      </c>
      <c r="H211" s="141">
        <v>32.3</v>
      </c>
      <c r="I211" s="157">
        <v>19914</v>
      </c>
    </row>
    <row r="212" spans="2:9" ht="12">
      <c r="B212" s="153">
        <v>2012</v>
      </c>
      <c r="C212" s="154" t="s">
        <v>663</v>
      </c>
      <c r="D212" s="131">
        <v>3</v>
      </c>
      <c r="E212" s="131">
        <v>20</v>
      </c>
      <c r="F212" s="132">
        <f t="shared" si="8"/>
        <v>22416.912</v>
      </c>
      <c r="G212" s="131">
        <v>60</v>
      </c>
      <c r="H212" s="131">
        <v>32.9</v>
      </c>
      <c r="I212" s="133">
        <v>20</v>
      </c>
    </row>
    <row r="213" spans="2:9" ht="12">
      <c r="B213" s="155"/>
      <c r="C213" s="156" t="s">
        <v>724</v>
      </c>
      <c r="D213" s="143">
        <v>3219</v>
      </c>
      <c r="E213" s="141">
        <v>21.3</v>
      </c>
      <c r="F213" s="142">
        <f t="shared" si="8"/>
        <v>23874.011280000002</v>
      </c>
      <c r="G213" s="143">
        <v>68571</v>
      </c>
      <c r="H213" s="141">
        <v>31.9</v>
      </c>
      <c r="I213" s="157">
        <v>21900</v>
      </c>
    </row>
    <row r="214" spans="2:9" ht="12">
      <c r="B214" s="153">
        <v>2011</v>
      </c>
      <c r="C214" s="154" t="s">
        <v>663</v>
      </c>
      <c r="D214" s="131">
        <v>3</v>
      </c>
      <c r="E214" s="131">
        <v>21</v>
      </c>
      <c r="F214" s="132">
        <f t="shared" si="8"/>
        <v>23537.7576</v>
      </c>
      <c r="G214" s="131">
        <v>63</v>
      </c>
      <c r="H214" s="131">
        <v>29.8</v>
      </c>
      <c r="I214" s="133">
        <v>19</v>
      </c>
    </row>
    <row r="215" spans="2:9" ht="12">
      <c r="B215" s="155"/>
      <c r="C215" s="156" t="s">
        <v>724</v>
      </c>
      <c r="D215" s="143">
        <v>3096</v>
      </c>
      <c r="E215" s="141">
        <v>21.5</v>
      </c>
      <c r="F215" s="142">
        <f t="shared" si="8"/>
        <v>24098.1804</v>
      </c>
      <c r="G215" s="143">
        <v>66450</v>
      </c>
      <c r="H215" s="141">
        <v>28.6</v>
      </c>
      <c r="I215" s="157">
        <v>19011</v>
      </c>
    </row>
    <row r="216" spans="2:9" ht="12">
      <c r="B216" s="158">
        <v>2010</v>
      </c>
      <c r="C216" s="159" t="s">
        <v>724</v>
      </c>
      <c r="D216" s="150">
        <v>3103</v>
      </c>
      <c r="E216" s="148">
        <v>17.6</v>
      </c>
      <c r="F216" s="149">
        <f t="shared" si="8"/>
        <v>19726.88256</v>
      </c>
      <c r="G216" s="150">
        <v>54629</v>
      </c>
      <c r="H216" s="148">
        <v>30.6</v>
      </c>
      <c r="I216" s="160">
        <v>16721</v>
      </c>
    </row>
    <row r="217" spans="2:9" ht="12">
      <c r="B217" s="158">
        <v>2009</v>
      </c>
      <c r="C217" s="159" t="s">
        <v>724</v>
      </c>
      <c r="D217" s="150">
        <v>2810</v>
      </c>
      <c r="E217" s="148">
        <v>17.6</v>
      </c>
      <c r="F217" s="149">
        <f t="shared" si="8"/>
        <v>19726.88256</v>
      </c>
      <c r="G217" s="150">
        <v>49472</v>
      </c>
      <c r="H217" s="148">
        <v>29.7</v>
      </c>
      <c r="I217" s="160">
        <v>14711</v>
      </c>
    </row>
    <row r="218" spans="2:9" ht="12">
      <c r="B218" s="158">
        <v>2008</v>
      </c>
      <c r="C218" s="159" t="s">
        <v>724</v>
      </c>
      <c r="D218" s="150">
        <v>2880</v>
      </c>
      <c r="E218" s="148">
        <v>15.9</v>
      </c>
      <c r="F218" s="149">
        <f t="shared" si="8"/>
        <v>17821.44504</v>
      </c>
      <c r="G218" s="150">
        <v>45692</v>
      </c>
      <c r="H218" s="148">
        <v>27.8</v>
      </c>
      <c r="I218" s="160">
        <v>12705</v>
      </c>
    </row>
    <row r="220" spans="2:13" ht="12.75" thickBot="1">
      <c r="B220" s="84"/>
      <c r="C220" s="84"/>
      <c r="D220" s="84"/>
      <c r="E220" s="84"/>
      <c r="F220" s="84"/>
      <c r="G220" s="84"/>
      <c r="H220" s="84"/>
      <c r="I220" s="84"/>
      <c r="J220" s="84"/>
      <c r="K220" s="84"/>
      <c r="L220" s="84"/>
      <c r="M220" s="84"/>
    </row>
    <row r="222" ht="12">
      <c r="B222" s="81" t="s">
        <v>666</v>
      </c>
    </row>
    <row r="224" spans="2:10" ht="12">
      <c r="B224" s="85" t="s">
        <v>725</v>
      </c>
      <c r="C224" s="2"/>
      <c r="D224" s="2"/>
      <c r="E224" s="2"/>
      <c r="F224" s="2"/>
      <c r="G224" s="2"/>
      <c r="H224" s="2"/>
      <c r="I224" s="2"/>
      <c r="J224" s="2"/>
    </row>
    <row r="225" spans="2:10" ht="12">
      <c r="B225" s="37" t="s">
        <v>726</v>
      </c>
      <c r="C225" s="2"/>
      <c r="D225" s="2"/>
      <c r="E225" s="2"/>
      <c r="F225" s="2"/>
      <c r="G225" s="2"/>
      <c r="H225" s="2"/>
      <c r="I225" s="2"/>
      <c r="J225" s="2"/>
    </row>
    <row r="226" spans="2:10" ht="12.75">
      <c r="B226" s="86" t="s">
        <v>702</v>
      </c>
      <c r="C226" s="2"/>
      <c r="D226" s="2"/>
      <c r="E226" s="2"/>
      <c r="F226" s="2"/>
      <c r="G226" s="2"/>
      <c r="H226" s="2"/>
      <c r="I226" s="2"/>
      <c r="J226" s="2"/>
    </row>
    <row r="228" spans="2:9" ht="36.75">
      <c r="B228" s="125"/>
      <c r="C228" s="87" t="s">
        <v>687</v>
      </c>
      <c r="D228" s="88" t="s">
        <v>688</v>
      </c>
      <c r="E228" s="88" t="s">
        <v>704</v>
      </c>
      <c r="F228" s="88" t="s">
        <v>705</v>
      </c>
      <c r="G228" s="88" t="s">
        <v>689</v>
      </c>
      <c r="H228" s="88" t="s">
        <v>690</v>
      </c>
      <c r="I228" s="89" t="s">
        <v>691</v>
      </c>
    </row>
    <row r="229" spans="2:9" ht="12">
      <c r="B229" s="61">
        <v>2013</v>
      </c>
      <c r="C229" s="126" t="s">
        <v>663</v>
      </c>
      <c r="D229" s="122">
        <v>7</v>
      </c>
      <c r="E229" s="122">
        <v>33.9</v>
      </c>
      <c r="F229" s="132">
        <f aca="true" t="shared" si="9" ref="F229:F234">E229*1000*0.4536*2.471</f>
        <v>37996.66584</v>
      </c>
      <c r="G229" s="123">
        <v>237</v>
      </c>
      <c r="H229" s="123">
        <v>15.8</v>
      </c>
      <c r="I229" s="124">
        <v>37</v>
      </c>
    </row>
    <row r="230" spans="2:9" ht="12">
      <c r="B230" s="61">
        <v>2012</v>
      </c>
      <c r="C230" s="126" t="s">
        <v>663</v>
      </c>
      <c r="D230" s="122">
        <v>8</v>
      </c>
      <c r="E230" s="122">
        <v>30.2</v>
      </c>
      <c r="F230" s="123">
        <f t="shared" si="9"/>
        <v>33849.53712</v>
      </c>
      <c r="G230" s="123">
        <v>242</v>
      </c>
      <c r="H230" s="123">
        <v>16</v>
      </c>
      <c r="I230" s="124">
        <v>39</v>
      </c>
    </row>
    <row r="231" spans="2:9" ht="12">
      <c r="B231" s="61">
        <v>2011</v>
      </c>
      <c r="C231" s="126" t="s">
        <v>663</v>
      </c>
      <c r="D231" s="122">
        <v>8</v>
      </c>
      <c r="E231" s="122">
        <v>35.1</v>
      </c>
      <c r="F231" s="123">
        <f t="shared" si="9"/>
        <v>39341.68056</v>
      </c>
      <c r="G231" s="123">
        <v>281</v>
      </c>
      <c r="H231" s="123">
        <v>12.9</v>
      </c>
      <c r="I231" s="124">
        <v>36</v>
      </c>
    </row>
    <row r="232" spans="2:9" ht="12">
      <c r="B232" s="61">
        <v>2010</v>
      </c>
      <c r="C232" s="126" t="s">
        <v>663</v>
      </c>
      <c r="D232" s="122">
        <v>4</v>
      </c>
      <c r="E232" s="122">
        <v>29.7</v>
      </c>
      <c r="F232" s="123">
        <f t="shared" si="9"/>
        <v>33289.11432</v>
      </c>
      <c r="G232" s="123">
        <v>119</v>
      </c>
      <c r="H232" s="123">
        <v>18</v>
      </c>
      <c r="I232" s="124">
        <v>21</v>
      </c>
    </row>
    <row r="233" spans="2:9" ht="12">
      <c r="B233" s="61">
        <v>2009</v>
      </c>
      <c r="C233" s="126" t="s">
        <v>663</v>
      </c>
      <c r="D233" s="122">
        <v>4</v>
      </c>
      <c r="E233" s="122">
        <v>34</v>
      </c>
      <c r="F233" s="123">
        <f t="shared" si="9"/>
        <v>38108.7504</v>
      </c>
      <c r="G233" s="123">
        <v>136</v>
      </c>
      <c r="H233" s="123">
        <v>12</v>
      </c>
      <c r="I233" s="124">
        <v>16</v>
      </c>
    </row>
    <row r="234" spans="2:9" ht="12">
      <c r="B234" s="61">
        <v>2008</v>
      </c>
      <c r="C234" s="126" t="s">
        <v>663</v>
      </c>
      <c r="D234" s="122">
        <v>3</v>
      </c>
      <c r="E234" s="122">
        <v>32</v>
      </c>
      <c r="F234" s="123">
        <f t="shared" si="9"/>
        <v>35867.0592</v>
      </c>
      <c r="G234" s="123">
        <v>96</v>
      </c>
      <c r="H234" s="123">
        <v>11.8</v>
      </c>
      <c r="I234" s="124">
        <v>11</v>
      </c>
    </row>
    <row r="235" spans="2:9" ht="12">
      <c r="B235" s="61" t="s">
        <v>699</v>
      </c>
      <c r="C235" s="126"/>
      <c r="D235" s="122"/>
      <c r="E235" s="122"/>
      <c r="F235" s="127">
        <f>AVERAGE(F229:F234)</f>
        <v>36408.80124</v>
      </c>
      <c r="G235" s="122"/>
      <c r="H235" s="122"/>
      <c r="I235" s="124"/>
    </row>
    <row r="237" spans="2:13" ht="12.75" thickBot="1">
      <c r="B237" s="84"/>
      <c r="C237" s="84"/>
      <c r="D237" s="84"/>
      <c r="E237" s="84"/>
      <c r="F237" s="84"/>
      <c r="G237" s="84"/>
      <c r="H237" s="84"/>
      <c r="I237" s="84"/>
      <c r="J237" s="84"/>
      <c r="K237" s="84"/>
      <c r="L237" s="84"/>
      <c r="M237" s="84"/>
    </row>
    <row r="239" ht="12">
      <c r="B239" s="81" t="s">
        <v>667</v>
      </c>
    </row>
    <row r="241" spans="2:10" ht="12">
      <c r="B241" s="85" t="s">
        <v>727</v>
      </c>
      <c r="C241" s="2"/>
      <c r="D241" s="2"/>
      <c r="E241" s="2"/>
      <c r="F241" s="2"/>
      <c r="G241" s="2"/>
      <c r="H241" s="2"/>
      <c r="I241" s="2"/>
      <c r="J241" s="2"/>
    </row>
    <row r="242" spans="2:10" ht="12">
      <c r="B242" s="37" t="s">
        <v>728</v>
      </c>
      <c r="C242" s="2"/>
      <c r="D242" s="2"/>
      <c r="E242" s="2"/>
      <c r="F242" s="2"/>
      <c r="G242" s="2"/>
      <c r="H242" s="2"/>
      <c r="I242" s="2"/>
      <c r="J242" s="2"/>
    </row>
    <row r="243" spans="2:10" ht="12.75">
      <c r="B243" s="86" t="s">
        <v>729</v>
      </c>
      <c r="C243" s="2"/>
      <c r="D243" s="2"/>
      <c r="E243" s="2"/>
      <c r="F243" s="2"/>
      <c r="G243" s="2"/>
      <c r="H243" s="2"/>
      <c r="I243" s="2"/>
      <c r="J243" s="2"/>
    </row>
    <row r="245" spans="2:10" ht="36.75">
      <c r="B245" s="125"/>
      <c r="C245" s="87" t="s">
        <v>687</v>
      </c>
      <c r="D245" s="88" t="s">
        <v>688</v>
      </c>
      <c r="E245" s="88" t="s">
        <v>704</v>
      </c>
      <c r="F245" s="88" t="s">
        <v>705</v>
      </c>
      <c r="G245" s="88" t="s">
        <v>730</v>
      </c>
      <c r="H245" s="88" t="s">
        <v>689</v>
      </c>
      <c r="I245" s="88" t="s">
        <v>690</v>
      </c>
      <c r="J245" s="89" t="s">
        <v>691</v>
      </c>
    </row>
    <row r="246" spans="2:10" ht="40.5" customHeight="1">
      <c r="B246" s="61">
        <v>2012</v>
      </c>
      <c r="C246" s="126" t="s">
        <v>663</v>
      </c>
      <c r="D246" s="122">
        <v>1811</v>
      </c>
      <c r="E246" s="122">
        <v>18.8</v>
      </c>
      <c r="F246" s="132">
        <f aca="true" t="shared" si="10" ref="F246:F251">E246*1000*0.4536*2.471</f>
        <v>21071.89728</v>
      </c>
      <c r="G246" s="132">
        <v>33974</v>
      </c>
      <c r="H246" s="123">
        <v>31252</v>
      </c>
      <c r="I246" s="123">
        <v>14.77</v>
      </c>
      <c r="J246" s="124">
        <v>4616</v>
      </c>
    </row>
    <row r="247" spans="2:10" ht="12">
      <c r="B247" s="61">
        <v>2011</v>
      </c>
      <c r="C247" s="126" t="s">
        <v>663</v>
      </c>
      <c r="D247" s="122">
        <v>1674</v>
      </c>
      <c r="E247" s="122">
        <v>17.4</v>
      </c>
      <c r="F247" s="123">
        <f t="shared" si="10"/>
        <v>19502.713440000003</v>
      </c>
      <c r="G247" s="123">
        <v>29136</v>
      </c>
      <c r="H247" s="123">
        <v>26219</v>
      </c>
      <c r="I247" s="123">
        <v>15.95</v>
      </c>
      <c r="J247" s="124">
        <v>4182</v>
      </c>
    </row>
    <row r="248" spans="2:10" ht="12">
      <c r="B248" s="61">
        <v>2010</v>
      </c>
      <c r="C248" s="126" t="s">
        <v>663</v>
      </c>
      <c r="D248" s="122">
        <v>1470</v>
      </c>
      <c r="E248" s="122">
        <v>20.1</v>
      </c>
      <c r="F248" s="123">
        <f t="shared" si="10"/>
        <v>22528.996560000003</v>
      </c>
      <c r="G248" s="123">
        <v>29548</v>
      </c>
      <c r="H248" s="123">
        <v>25999</v>
      </c>
      <c r="I248" s="123">
        <v>15.25</v>
      </c>
      <c r="J248" s="124">
        <v>3965</v>
      </c>
    </row>
    <row r="249" spans="2:10" ht="12">
      <c r="B249" s="61">
        <v>2009</v>
      </c>
      <c r="C249" s="126" t="s">
        <v>731</v>
      </c>
      <c r="D249" s="122">
        <v>1410</v>
      </c>
      <c r="E249" s="122">
        <v>20.4</v>
      </c>
      <c r="F249" s="123">
        <f t="shared" si="10"/>
        <v>22865.25024</v>
      </c>
      <c r="G249" s="123">
        <v>28800</v>
      </c>
      <c r="H249" s="123">
        <v>25300</v>
      </c>
      <c r="I249" s="123">
        <v>14.48</v>
      </c>
      <c r="J249" s="124">
        <v>3662</v>
      </c>
    </row>
    <row r="250" spans="2:10" ht="12">
      <c r="B250" s="61">
        <v>2008</v>
      </c>
      <c r="C250" s="126" t="s">
        <v>731</v>
      </c>
      <c r="D250" s="122">
        <v>1370</v>
      </c>
      <c r="E250" s="122">
        <v>12.9</v>
      </c>
      <c r="F250" s="123">
        <f t="shared" si="10"/>
        <v>14458.908239999999</v>
      </c>
      <c r="G250" s="123"/>
      <c r="H250" s="123">
        <v>15900</v>
      </c>
      <c r="I250" s="123">
        <v>16.8</v>
      </c>
      <c r="J250" s="124">
        <v>2672</v>
      </c>
    </row>
    <row r="251" spans="2:10" ht="12">
      <c r="B251" s="61">
        <v>2007</v>
      </c>
      <c r="C251" s="126" t="s">
        <v>731</v>
      </c>
      <c r="D251" s="122">
        <v>1400</v>
      </c>
      <c r="E251" s="122">
        <v>13.5</v>
      </c>
      <c r="F251" s="123">
        <f t="shared" si="10"/>
        <v>15131.415600000002</v>
      </c>
      <c r="G251" s="123">
        <v>18900</v>
      </c>
      <c r="H251" s="123">
        <v>17800</v>
      </c>
      <c r="I251" s="123">
        <v>13.75</v>
      </c>
      <c r="J251" s="124">
        <v>2448</v>
      </c>
    </row>
    <row r="252" spans="2:10" ht="12">
      <c r="B252" s="61" t="s">
        <v>699</v>
      </c>
      <c r="C252" s="126"/>
      <c r="D252" s="122"/>
      <c r="E252" s="122"/>
      <c r="F252" s="127">
        <f>AVERAGE(F246:F251)</f>
        <v>19259.863560000005</v>
      </c>
      <c r="G252" s="122"/>
      <c r="H252" s="122"/>
      <c r="I252" s="122"/>
      <c r="J252" s="106"/>
    </row>
    <row r="254" spans="2:13" ht="12.75" thickBot="1">
      <c r="B254" s="84"/>
      <c r="C254" s="84"/>
      <c r="D254" s="84"/>
      <c r="E254" s="84"/>
      <c r="F254" s="84"/>
      <c r="G254" s="84"/>
      <c r="H254" s="84"/>
      <c r="I254" s="84"/>
      <c r="J254" s="84"/>
      <c r="K254" s="84"/>
      <c r="L254" s="84"/>
      <c r="M254" s="84"/>
    </row>
    <row r="256" ht="12">
      <c r="B256" s="81" t="s">
        <v>669</v>
      </c>
    </row>
    <row r="258" spans="2:10" ht="12">
      <c r="B258" s="85" t="s">
        <v>732</v>
      </c>
      <c r="C258" s="2"/>
      <c r="D258" s="2"/>
      <c r="E258" s="2"/>
      <c r="F258" s="2"/>
      <c r="G258" s="2"/>
      <c r="H258" s="2"/>
      <c r="I258" s="2"/>
      <c r="J258" s="2"/>
    </row>
    <row r="259" spans="2:10" ht="12">
      <c r="B259" s="37" t="s">
        <v>733</v>
      </c>
      <c r="C259" s="2"/>
      <c r="D259" s="2"/>
      <c r="E259" s="2"/>
      <c r="F259" s="2"/>
      <c r="G259" s="2"/>
      <c r="H259" s="2"/>
      <c r="I259" s="2"/>
      <c r="J259" s="2"/>
    </row>
    <row r="260" spans="2:10" ht="12.75">
      <c r="B260" s="86" t="s">
        <v>702</v>
      </c>
      <c r="C260" s="2"/>
      <c r="D260" s="2"/>
      <c r="E260" s="2"/>
      <c r="F260" s="2"/>
      <c r="G260" s="2"/>
      <c r="H260" s="2"/>
      <c r="I260" s="2"/>
      <c r="J260" s="2"/>
    </row>
    <row r="262" spans="2:9" ht="36.75">
      <c r="B262" s="125"/>
      <c r="C262" s="87" t="s">
        <v>687</v>
      </c>
      <c r="D262" s="88" t="s">
        <v>688</v>
      </c>
      <c r="E262" s="88" t="s">
        <v>704</v>
      </c>
      <c r="F262" s="88" t="s">
        <v>705</v>
      </c>
      <c r="G262" s="88" t="s">
        <v>689</v>
      </c>
      <c r="H262" s="88" t="s">
        <v>690</v>
      </c>
      <c r="I262" s="89" t="s">
        <v>691</v>
      </c>
    </row>
    <row r="263" spans="2:9" ht="12">
      <c r="B263" s="61">
        <v>2013</v>
      </c>
      <c r="C263" s="126" t="s">
        <v>663</v>
      </c>
      <c r="D263" s="122">
        <v>16</v>
      </c>
      <c r="E263" s="122">
        <v>51</v>
      </c>
      <c r="F263" s="123">
        <f aca="true" t="shared" si="11" ref="F263:F268">E263*1000*0.4536*2.471</f>
        <v>57163.1256</v>
      </c>
      <c r="G263" s="123">
        <v>815</v>
      </c>
      <c r="H263" s="123">
        <v>7.4</v>
      </c>
      <c r="I263" s="124">
        <v>60</v>
      </c>
    </row>
    <row r="264" spans="2:9" ht="12">
      <c r="B264" s="61">
        <v>2012</v>
      </c>
      <c r="C264" s="126" t="s">
        <v>663</v>
      </c>
      <c r="D264" s="122">
        <v>17</v>
      </c>
      <c r="E264" s="122">
        <v>72.1</v>
      </c>
      <c r="F264" s="123">
        <f t="shared" si="11"/>
        <v>80812.96776</v>
      </c>
      <c r="G264" s="123">
        <v>1226</v>
      </c>
      <c r="H264" s="123">
        <v>6.8</v>
      </c>
      <c r="I264" s="124">
        <v>84</v>
      </c>
    </row>
    <row r="265" spans="2:9" ht="12">
      <c r="B265" s="61">
        <v>2011</v>
      </c>
      <c r="C265" s="126" t="s">
        <v>663</v>
      </c>
      <c r="D265" s="122">
        <v>19</v>
      </c>
      <c r="E265" s="122">
        <v>59.9</v>
      </c>
      <c r="F265" s="123">
        <f t="shared" si="11"/>
        <v>67138.65144</v>
      </c>
      <c r="G265" s="123">
        <v>1138</v>
      </c>
      <c r="H265" s="123">
        <v>6.8</v>
      </c>
      <c r="I265" s="124">
        <v>77</v>
      </c>
    </row>
    <row r="266" spans="2:9" ht="12">
      <c r="B266" s="61">
        <v>2010</v>
      </c>
      <c r="C266" s="126" t="s">
        <v>663</v>
      </c>
      <c r="D266" s="122">
        <v>12</v>
      </c>
      <c r="E266" s="122">
        <v>66</v>
      </c>
      <c r="F266" s="123">
        <f t="shared" si="11"/>
        <v>73975.8096</v>
      </c>
      <c r="G266" s="123">
        <v>792</v>
      </c>
      <c r="H266" s="123">
        <v>6.7</v>
      </c>
      <c r="I266" s="124">
        <v>53</v>
      </c>
    </row>
    <row r="267" spans="2:9" ht="12">
      <c r="B267" s="61">
        <v>2009</v>
      </c>
      <c r="C267" s="126" t="s">
        <v>663</v>
      </c>
      <c r="D267" s="122">
        <v>12</v>
      </c>
      <c r="E267" s="122">
        <v>70.1</v>
      </c>
      <c r="F267" s="123">
        <f t="shared" si="11"/>
        <v>78571.27656</v>
      </c>
      <c r="G267" s="123">
        <v>841</v>
      </c>
      <c r="H267" s="123">
        <v>8.9</v>
      </c>
      <c r="I267" s="124">
        <v>75</v>
      </c>
    </row>
    <row r="268" spans="2:9" ht="12">
      <c r="B268" s="61">
        <v>2008</v>
      </c>
      <c r="C268" s="126" t="s">
        <v>663</v>
      </c>
      <c r="D268" s="122">
        <v>14</v>
      </c>
      <c r="E268" s="122">
        <v>70</v>
      </c>
      <c r="F268" s="123">
        <f t="shared" si="11"/>
        <v>78459.192</v>
      </c>
      <c r="G268" s="123">
        <v>980</v>
      </c>
      <c r="H268" s="123">
        <v>5.2</v>
      </c>
      <c r="I268" s="124">
        <v>51</v>
      </c>
    </row>
    <row r="269" spans="2:9" ht="12">
      <c r="B269" s="61" t="s">
        <v>699</v>
      </c>
      <c r="C269" s="126"/>
      <c r="D269" s="122"/>
      <c r="E269" s="122"/>
      <c r="F269" s="127">
        <f>AVERAGE(F263:F268)</f>
        <v>72686.83715999998</v>
      </c>
      <c r="G269" s="122"/>
      <c r="H269" s="122"/>
      <c r="I269" s="124"/>
    </row>
    <row r="271" spans="2:13" ht="12.75" thickBot="1">
      <c r="B271" s="84"/>
      <c r="C271" s="84"/>
      <c r="D271" s="84"/>
      <c r="E271" s="84"/>
      <c r="F271" s="84"/>
      <c r="G271" s="84"/>
      <c r="H271" s="84"/>
      <c r="I271" s="84"/>
      <c r="J271" s="84"/>
      <c r="K271" s="84"/>
      <c r="L271" s="84"/>
      <c r="M271" s="84"/>
    </row>
    <row r="273" ht="12">
      <c r="B273" s="161" t="s">
        <v>734</v>
      </c>
    </row>
    <row r="275" spans="2:8" ht="12">
      <c r="B275" s="2" t="s">
        <v>735</v>
      </c>
      <c r="C275" s="2"/>
      <c r="D275" s="2"/>
      <c r="E275" s="2" t="s">
        <v>736</v>
      </c>
      <c r="F275" s="2"/>
      <c r="G275" s="2"/>
      <c r="H275" s="2"/>
    </row>
    <row r="276" spans="2:8" ht="12">
      <c r="B276" s="2" t="s">
        <v>737</v>
      </c>
      <c r="C276" s="2"/>
      <c r="D276" s="2"/>
      <c r="E276" s="2" t="s">
        <v>738</v>
      </c>
      <c r="F276" s="2"/>
      <c r="G276" s="2"/>
      <c r="H276" s="2"/>
    </row>
    <row r="277" spans="2:8" ht="12">
      <c r="B277" s="2" t="s">
        <v>739</v>
      </c>
      <c r="C277" s="2"/>
      <c r="D277" s="2"/>
      <c r="E277" s="2" t="s">
        <v>740</v>
      </c>
      <c r="F277" s="2"/>
      <c r="G277" s="2"/>
      <c r="H277" s="2"/>
    </row>
    <row r="278" spans="2:8" ht="12">
      <c r="B278" s="2" t="s">
        <v>741</v>
      </c>
      <c r="C278" s="2"/>
      <c r="D278" s="2"/>
      <c r="E278" s="2" t="s">
        <v>742</v>
      </c>
      <c r="F278" s="2"/>
      <c r="G278" s="2"/>
      <c r="H278" s="2"/>
    </row>
    <row r="279" spans="2:8" ht="12">
      <c r="B279" s="2" t="s">
        <v>743</v>
      </c>
      <c r="C279" s="2"/>
      <c r="D279" s="2"/>
      <c r="E279" s="2" t="s">
        <v>744</v>
      </c>
      <c r="F279" s="2"/>
      <c r="G279" s="2"/>
      <c r="H279" s="2"/>
    </row>
    <row r="280" spans="2:8" ht="12">
      <c r="B280" s="2" t="s">
        <v>745</v>
      </c>
      <c r="C280" s="2"/>
      <c r="D280" s="2"/>
      <c r="E280" s="2" t="s">
        <v>746</v>
      </c>
      <c r="F280" s="2"/>
      <c r="G280" s="2"/>
      <c r="H280" s="2"/>
    </row>
    <row r="281" spans="2:8" ht="12">
      <c r="B281" s="2" t="s">
        <v>747</v>
      </c>
      <c r="C281" s="2"/>
      <c r="D281" s="2"/>
      <c r="E281" s="2" t="s">
        <v>748</v>
      </c>
      <c r="F281" s="2"/>
      <c r="G281" s="2"/>
      <c r="H281" s="2"/>
    </row>
    <row r="282" spans="2:8" ht="12">
      <c r="B282" s="2" t="s">
        <v>749</v>
      </c>
      <c r="C282" s="2"/>
      <c r="D282" s="2"/>
      <c r="E282" s="2" t="s">
        <v>750</v>
      </c>
      <c r="F282" s="2"/>
      <c r="G282" s="2"/>
      <c r="H282" s="2"/>
    </row>
    <row r="283" spans="2:8" ht="12">
      <c r="B283" s="2" t="s">
        <v>751</v>
      </c>
      <c r="C283" s="2"/>
      <c r="D283" s="2"/>
      <c r="E283" s="2" t="s">
        <v>752</v>
      </c>
      <c r="F283" s="2"/>
      <c r="G283" s="2"/>
      <c r="H283" s="2"/>
    </row>
    <row r="286" ht="12">
      <c r="B286" s="81" t="s">
        <v>762</v>
      </c>
    </row>
    <row r="287" ht="12">
      <c r="B287" s="162" t="s">
        <v>754</v>
      </c>
    </row>
    <row r="289" spans="2:20" ht="36.75">
      <c r="B289" s="163"/>
      <c r="C289" s="164" t="s">
        <v>670</v>
      </c>
      <c r="D289" s="164" t="s">
        <v>672</v>
      </c>
      <c r="E289" s="164" t="s">
        <v>673</v>
      </c>
      <c r="F289" s="164" t="s">
        <v>674</v>
      </c>
      <c r="G289" s="164" t="s">
        <v>662</v>
      </c>
      <c r="H289" s="164" t="s">
        <v>755</v>
      </c>
      <c r="I289" s="164" t="s">
        <v>675</v>
      </c>
      <c r="J289" s="164" t="s">
        <v>676</v>
      </c>
      <c r="K289" s="164" t="s">
        <v>677</v>
      </c>
      <c r="L289" s="164" t="s">
        <v>756</v>
      </c>
      <c r="M289" s="164" t="s">
        <v>678</v>
      </c>
      <c r="N289" s="164" t="s">
        <v>757</v>
      </c>
      <c r="O289" s="164" t="s">
        <v>679</v>
      </c>
      <c r="P289" s="164" t="s">
        <v>680</v>
      </c>
      <c r="Q289" s="164" t="s">
        <v>681</v>
      </c>
      <c r="R289" s="164" t="s">
        <v>682</v>
      </c>
      <c r="S289" s="164" t="s">
        <v>758</v>
      </c>
      <c r="T289" s="165" t="s">
        <v>759</v>
      </c>
    </row>
    <row r="290" spans="2:20" ht="12">
      <c r="B290" s="166">
        <v>2014</v>
      </c>
      <c r="C290" s="136">
        <v>3900</v>
      </c>
      <c r="D290" s="136">
        <v>6900</v>
      </c>
      <c r="E290" s="136">
        <v>21600</v>
      </c>
      <c r="F290" s="136">
        <v>7900</v>
      </c>
      <c r="G290" s="136">
        <v>25700</v>
      </c>
      <c r="H290" s="136">
        <v>41900</v>
      </c>
      <c r="I290" s="136">
        <v>18200</v>
      </c>
      <c r="J290" s="136">
        <v>45800</v>
      </c>
      <c r="K290" s="136">
        <v>22100</v>
      </c>
      <c r="L290" s="136">
        <v>48800</v>
      </c>
      <c r="M290" s="136">
        <v>4900</v>
      </c>
      <c r="N290" s="136">
        <v>24600</v>
      </c>
      <c r="O290" s="136">
        <v>19600</v>
      </c>
      <c r="P290" s="136">
        <v>17300</v>
      </c>
      <c r="Q290" s="136">
        <v>41000</v>
      </c>
      <c r="R290" s="136">
        <v>6900</v>
      </c>
      <c r="S290" s="136">
        <v>12600</v>
      </c>
      <c r="T290" s="136">
        <v>62100</v>
      </c>
    </row>
    <row r="291" spans="2:20" ht="12">
      <c r="B291" s="166">
        <v>2013</v>
      </c>
      <c r="C291" s="136">
        <v>5000</v>
      </c>
      <c r="D291" s="136">
        <v>6300</v>
      </c>
      <c r="E291" s="136">
        <v>28900</v>
      </c>
      <c r="F291" s="136">
        <v>8300</v>
      </c>
      <c r="G291" s="136">
        <v>27200</v>
      </c>
      <c r="H291" s="136">
        <v>49100</v>
      </c>
      <c r="I291" s="136">
        <v>20600</v>
      </c>
      <c r="J291" s="136">
        <v>56100</v>
      </c>
      <c r="K291" s="136">
        <v>29600</v>
      </c>
      <c r="L291" s="136">
        <v>39900</v>
      </c>
      <c r="M291" s="136">
        <v>3900</v>
      </c>
      <c r="N291" s="136">
        <v>24600</v>
      </c>
      <c r="O291" s="136">
        <v>15100</v>
      </c>
      <c r="P291" s="136">
        <v>19700</v>
      </c>
      <c r="Q291" s="136">
        <v>28800</v>
      </c>
      <c r="R291" s="136">
        <v>4700</v>
      </c>
      <c r="S291" s="136">
        <v>11600</v>
      </c>
      <c r="T291" s="136">
        <v>60400</v>
      </c>
    </row>
    <row r="292" spans="2:20" ht="12">
      <c r="B292" s="166">
        <v>2012</v>
      </c>
      <c r="C292" s="136">
        <v>4500</v>
      </c>
      <c r="D292" s="136">
        <v>7000</v>
      </c>
      <c r="E292" s="136">
        <v>29300</v>
      </c>
      <c r="F292" s="136">
        <v>7200</v>
      </c>
      <c r="G292" s="136">
        <v>29000</v>
      </c>
      <c r="H292" s="136">
        <v>60900</v>
      </c>
      <c r="I292" s="136">
        <v>17700</v>
      </c>
      <c r="J292" s="136">
        <v>55800</v>
      </c>
      <c r="K292" s="136">
        <v>27500</v>
      </c>
      <c r="L292" s="136">
        <v>38400</v>
      </c>
      <c r="M292" s="136">
        <v>4700</v>
      </c>
      <c r="N292" s="136">
        <v>23900</v>
      </c>
      <c r="O292" s="136">
        <v>19000</v>
      </c>
      <c r="P292" s="136">
        <v>11700</v>
      </c>
      <c r="Q292" s="136">
        <v>23800</v>
      </c>
      <c r="R292" s="136">
        <v>6200</v>
      </c>
      <c r="S292" s="136">
        <v>11800</v>
      </c>
      <c r="T292" s="136">
        <v>86200</v>
      </c>
    </row>
    <row r="293" spans="2:20" ht="12">
      <c r="B293" s="166">
        <v>2011</v>
      </c>
      <c r="C293" s="136">
        <v>4800</v>
      </c>
      <c r="D293" s="136">
        <v>7700</v>
      </c>
      <c r="E293" s="136">
        <v>13800</v>
      </c>
      <c r="F293" s="136">
        <v>7500</v>
      </c>
      <c r="G293" s="136">
        <v>27600</v>
      </c>
      <c r="H293" s="136">
        <v>60200</v>
      </c>
      <c r="I293" s="136">
        <v>16900</v>
      </c>
      <c r="J293" s="136">
        <v>55800</v>
      </c>
      <c r="K293" s="136">
        <v>28200</v>
      </c>
      <c r="L293" s="136">
        <v>41200</v>
      </c>
      <c r="M293" s="136">
        <v>3700</v>
      </c>
      <c r="N293" s="136">
        <v>24100</v>
      </c>
      <c r="O293" s="136">
        <v>17600</v>
      </c>
      <c r="P293" s="136">
        <v>13200</v>
      </c>
      <c r="Q293" s="136">
        <v>33300</v>
      </c>
      <c r="R293" s="136">
        <v>4800</v>
      </c>
      <c r="S293" s="136">
        <v>11700</v>
      </c>
      <c r="T293" s="136">
        <v>69200</v>
      </c>
    </row>
    <row r="294" spans="2:20" ht="12">
      <c r="B294" s="166">
        <v>2010</v>
      </c>
      <c r="C294" s="136">
        <v>4000</v>
      </c>
      <c r="D294" s="136">
        <v>7000</v>
      </c>
      <c r="E294" s="136">
        <v>20400</v>
      </c>
      <c r="F294" s="136">
        <v>8600</v>
      </c>
      <c r="G294" s="136">
        <v>27700</v>
      </c>
      <c r="H294" s="136">
        <v>67200</v>
      </c>
      <c r="I294" s="136">
        <v>18600</v>
      </c>
      <c r="J294" s="136">
        <v>61900</v>
      </c>
      <c r="K294" s="136">
        <v>25900</v>
      </c>
      <c r="L294" s="136">
        <v>34100</v>
      </c>
      <c r="M294" s="136">
        <v>5200</v>
      </c>
      <c r="N294" s="136">
        <v>19700</v>
      </c>
      <c r="O294" s="136">
        <v>12100</v>
      </c>
      <c r="P294" s="136">
        <v>16000</v>
      </c>
      <c r="Q294" s="136">
        <v>25500</v>
      </c>
      <c r="R294" s="136">
        <v>6000</v>
      </c>
      <c r="S294" s="136">
        <v>12400</v>
      </c>
      <c r="T294" s="136">
        <v>76600</v>
      </c>
    </row>
    <row r="295" spans="2:20" ht="12">
      <c r="B295" s="166">
        <v>2009</v>
      </c>
      <c r="C295" s="136">
        <v>4400</v>
      </c>
      <c r="D295" s="136">
        <v>6400</v>
      </c>
      <c r="E295" s="136">
        <v>23500</v>
      </c>
      <c r="F295" s="136">
        <v>1000</v>
      </c>
      <c r="G295" s="136">
        <v>30100</v>
      </c>
      <c r="H295" s="136">
        <v>52900</v>
      </c>
      <c r="I295" s="136">
        <v>19000</v>
      </c>
      <c r="J295" s="136">
        <v>66000</v>
      </c>
      <c r="K295" s="136">
        <v>26600</v>
      </c>
      <c r="L295" s="136">
        <v>41000</v>
      </c>
      <c r="M295" s="136">
        <v>4500</v>
      </c>
      <c r="N295" s="136">
        <v>19700</v>
      </c>
      <c r="O295" s="136">
        <v>15100</v>
      </c>
      <c r="P295" s="136">
        <v>1000</v>
      </c>
      <c r="Q295" s="136">
        <v>1000</v>
      </c>
      <c r="R295" s="136">
        <v>1000</v>
      </c>
      <c r="S295" s="136">
        <v>12500</v>
      </c>
      <c r="T295" s="136">
        <v>81700</v>
      </c>
    </row>
    <row r="296" spans="2:20" ht="12">
      <c r="B296" s="166">
        <v>2008</v>
      </c>
      <c r="C296" s="136">
        <v>2900</v>
      </c>
      <c r="D296" s="136">
        <v>6000</v>
      </c>
      <c r="E296" s="136">
        <v>13400</v>
      </c>
      <c r="F296" s="136">
        <v>5100</v>
      </c>
      <c r="G296" s="136">
        <v>30700</v>
      </c>
      <c r="H296" s="136">
        <v>35700</v>
      </c>
      <c r="I296" s="136">
        <v>22400</v>
      </c>
      <c r="J296" s="136">
        <v>68900</v>
      </c>
      <c r="K296" s="136">
        <v>21000</v>
      </c>
      <c r="L296" s="136">
        <v>37800</v>
      </c>
      <c r="M296" s="136">
        <v>5100</v>
      </c>
      <c r="N296" s="136">
        <v>17800</v>
      </c>
      <c r="O296" s="136">
        <v>13700</v>
      </c>
      <c r="P296" s="136">
        <v>14900</v>
      </c>
      <c r="Q296" s="136">
        <v>24100</v>
      </c>
      <c r="R296" s="136">
        <v>5200</v>
      </c>
      <c r="S296" s="136">
        <v>11200</v>
      </c>
      <c r="T296" s="136">
        <v>80000</v>
      </c>
    </row>
    <row r="297" spans="2:20" ht="12">
      <c r="B297" s="166">
        <v>2007</v>
      </c>
      <c r="C297" s="136">
        <v>2900</v>
      </c>
      <c r="D297" s="136">
        <v>5500</v>
      </c>
      <c r="E297" s="136">
        <v>16900</v>
      </c>
      <c r="F297" s="136">
        <v>1000</v>
      </c>
      <c r="G297" s="136">
        <v>27900</v>
      </c>
      <c r="H297" s="136">
        <v>29900</v>
      </c>
      <c r="I297" s="136">
        <v>16500</v>
      </c>
      <c r="J297" s="136">
        <v>58800</v>
      </c>
      <c r="K297" s="136">
        <v>20000</v>
      </c>
      <c r="L297" s="136">
        <v>36600</v>
      </c>
      <c r="M297" s="136">
        <v>3900</v>
      </c>
      <c r="N297" s="136">
        <v>17900</v>
      </c>
      <c r="O297" s="136">
        <v>15900</v>
      </c>
      <c r="P297" s="136">
        <v>12900</v>
      </c>
      <c r="Q297" s="136">
        <v>16000</v>
      </c>
      <c r="R297" s="136">
        <v>6800</v>
      </c>
      <c r="S297" s="136">
        <v>12100</v>
      </c>
      <c r="T297" s="136">
        <v>77800</v>
      </c>
    </row>
    <row r="298" spans="2:20" ht="12">
      <c r="B298" s="166">
        <v>2006</v>
      </c>
      <c r="C298" s="136">
        <v>2800</v>
      </c>
      <c r="D298" s="136">
        <v>5800</v>
      </c>
      <c r="E298" s="136">
        <v>15600</v>
      </c>
      <c r="F298" s="136">
        <v>6500</v>
      </c>
      <c r="G298" s="136">
        <v>25300</v>
      </c>
      <c r="H298" s="136">
        <v>44600</v>
      </c>
      <c r="I298" s="136">
        <v>16300</v>
      </c>
      <c r="J298" s="136">
        <v>63000</v>
      </c>
      <c r="K298" s="136">
        <v>13200</v>
      </c>
      <c r="L298" s="136">
        <v>37000</v>
      </c>
      <c r="M298" s="136">
        <v>5200</v>
      </c>
      <c r="N298" s="136">
        <v>18800</v>
      </c>
      <c r="O298" s="136">
        <v>13700</v>
      </c>
      <c r="P298" s="136">
        <v>1000</v>
      </c>
      <c r="Q298" s="136">
        <v>23100</v>
      </c>
      <c r="R298" s="136">
        <v>5300</v>
      </c>
      <c r="S298" s="136">
        <v>12500</v>
      </c>
      <c r="T298" s="136">
        <v>77400</v>
      </c>
    </row>
    <row r="299" spans="2:20" ht="12">
      <c r="B299" s="166">
        <v>2005</v>
      </c>
      <c r="C299" s="136">
        <v>3200</v>
      </c>
      <c r="D299" s="136">
        <v>4600</v>
      </c>
      <c r="E299" s="136">
        <v>14200</v>
      </c>
      <c r="F299" s="136">
        <v>7200</v>
      </c>
      <c r="G299" s="136">
        <v>24700</v>
      </c>
      <c r="H299" s="136">
        <v>41800</v>
      </c>
      <c r="I299" s="136">
        <v>19900</v>
      </c>
      <c r="J299" s="136">
        <v>65300</v>
      </c>
      <c r="K299" s="136">
        <v>16000</v>
      </c>
      <c r="L299" s="136">
        <v>27000</v>
      </c>
      <c r="M299" s="136">
        <v>3900</v>
      </c>
      <c r="N299" s="136">
        <v>19600</v>
      </c>
      <c r="O299" s="136">
        <v>16300</v>
      </c>
      <c r="P299" s="136">
        <v>7000</v>
      </c>
      <c r="Q299" s="136">
        <v>32500</v>
      </c>
      <c r="R299" s="136">
        <v>5700</v>
      </c>
      <c r="S299" s="136">
        <v>12300</v>
      </c>
      <c r="T299" s="136">
        <v>77000</v>
      </c>
    </row>
    <row r="300" spans="2:20" ht="12">
      <c r="B300" s="166">
        <v>2004</v>
      </c>
      <c r="C300" s="136">
        <v>2500</v>
      </c>
      <c r="D300" s="136">
        <v>6800</v>
      </c>
      <c r="E300" s="136">
        <v>16000</v>
      </c>
      <c r="F300" s="136">
        <v>6600</v>
      </c>
      <c r="G300" s="136">
        <v>27400</v>
      </c>
      <c r="H300" s="136">
        <v>40400</v>
      </c>
      <c r="I300" s="136">
        <v>17900</v>
      </c>
      <c r="J300" s="136">
        <v>67700</v>
      </c>
      <c r="K300" s="136">
        <v>18600</v>
      </c>
      <c r="L300" s="136">
        <v>35000</v>
      </c>
      <c r="M300" s="136">
        <v>4800</v>
      </c>
      <c r="N300" s="136">
        <v>19000</v>
      </c>
      <c r="O300" s="136">
        <v>13100</v>
      </c>
      <c r="P300" s="136">
        <v>5500</v>
      </c>
      <c r="Q300" s="136">
        <v>21200</v>
      </c>
      <c r="R300" s="136">
        <v>5800</v>
      </c>
      <c r="S300" s="136">
        <v>12000</v>
      </c>
      <c r="T300" s="136">
        <v>80000</v>
      </c>
    </row>
    <row r="301" spans="2:20" ht="12">
      <c r="B301" s="166">
        <v>2003</v>
      </c>
      <c r="C301" s="136">
        <v>2500</v>
      </c>
      <c r="D301" s="136">
        <v>6300</v>
      </c>
      <c r="E301" s="136">
        <v>19300</v>
      </c>
      <c r="F301" s="136">
        <v>5600</v>
      </c>
      <c r="G301" s="136">
        <v>23200</v>
      </c>
      <c r="H301" s="136">
        <v>39200</v>
      </c>
      <c r="I301" s="136">
        <v>17000</v>
      </c>
      <c r="J301" s="136">
        <v>71600</v>
      </c>
      <c r="K301" s="136">
        <v>19100</v>
      </c>
      <c r="L301" s="136">
        <v>30000</v>
      </c>
      <c r="M301" s="136">
        <v>5100</v>
      </c>
      <c r="N301" s="136">
        <v>15500</v>
      </c>
      <c r="O301" s="136">
        <v>11500</v>
      </c>
      <c r="P301" s="136">
        <v>9600</v>
      </c>
      <c r="Q301" s="136">
        <v>25900</v>
      </c>
      <c r="R301" s="136">
        <v>1000</v>
      </c>
      <c r="S301" s="136">
        <v>12000</v>
      </c>
      <c r="T301" s="136">
        <v>69900</v>
      </c>
    </row>
    <row r="302" spans="2:20" ht="12">
      <c r="B302" s="166">
        <v>2002</v>
      </c>
      <c r="C302" s="136">
        <v>2400</v>
      </c>
      <c r="D302" s="136">
        <v>5000</v>
      </c>
      <c r="E302" s="136">
        <v>22700</v>
      </c>
      <c r="F302" s="136">
        <v>7400</v>
      </c>
      <c r="G302" s="136">
        <v>19400</v>
      </c>
      <c r="H302" s="136">
        <v>39200</v>
      </c>
      <c r="I302" s="136">
        <v>16900</v>
      </c>
      <c r="J302" s="136">
        <v>63800</v>
      </c>
      <c r="K302" s="136">
        <v>15800</v>
      </c>
      <c r="L302" s="136">
        <v>26700</v>
      </c>
      <c r="M302" s="136">
        <v>3200</v>
      </c>
      <c r="N302" s="136">
        <v>19000</v>
      </c>
      <c r="O302" s="136">
        <v>10300</v>
      </c>
      <c r="P302" s="136">
        <v>7800</v>
      </c>
      <c r="Q302" s="136">
        <v>31000</v>
      </c>
      <c r="R302" s="136">
        <v>5000</v>
      </c>
      <c r="S302" s="136">
        <v>9700</v>
      </c>
      <c r="T302" s="136">
        <v>70300</v>
      </c>
    </row>
    <row r="303" spans="2:20" ht="12">
      <c r="B303" s="166">
        <v>2001</v>
      </c>
      <c r="C303" s="136">
        <v>2600</v>
      </c>
      <c r="D303" s="136">
        <v>3300</v>
      </c>
      <c r="E303" s="136">
        <v>20500</v>
      </c>
      <c r="F303" s="136">
        <v>7200</v>
      </c>
      <c r="G303" s="136">
        <v>19600</v>
      </c>
      <c r="H303" s="136">
        <v>39300</v>
      </c>
      <c r="I303" s="136">
        <v>19700</v>
      </c>
      <c r="J303" s="136">
        <v>58400</v>
      </c>
      <c r="K303" s="136">
        <v>11600</v>
      </c>
      <c r="L303" s="136">
        <v>39000</v>
      </c>
      <c r="M303" s="136">
        <v>4600</v>
      </c>
      <c r="N303" s="136">
        <v>10500</v>
      </c>
      <c r="O303" s="136">
        <v>9800</v>
      </c>
      <c r="P303" s="136">
        <v>5600</v>
      </c>
      <c r="Q303" s="136">
        <v>23600</v>
      </c>
      <c r="R303" s="136">
        <v>5100</v>
      </c>
      <c r="S303" s="136">
        <v>9700</v>
      </c>
      <c r="T303" s="136">
        <v>61700</v>
      </c>
    </row>
    <row r="304" spans="2:20" ht="12">
      <c r="B304" s="166">
        <v>2000</v>
      </c>
      <c r="C304" s="136">
        <v>2500</v>
      </c>
      <c r="D304" s="136">
        <v>4300</v>
      </c>
      <c r="E304" s="136">
        <v>26400</v>
      </c>
      <c r="F304" s="136">
        <v>6800</v>
      </c>
      <c r="G304" s="136">
        <v>23400</v>
      </c>
      <c r="H304" s="136">
        <v>34300</v>
      </c>
      <c r="I304" s="136">
        <v>17500</v>
      </c>
      <c r="J304" s="136">
        <v>47500</v>
      </c>
      <c r="K304" s="136">
        <v>15200</v>
      </c>
      <c r="L304" s="136">
        <v>35800</v>
      </c>
      <c r="M304" s="136">
        <v>4400</v>
      </c>
      <c r="N304" s="136">
        <v>14300</v>
      </c>
      <c r="O304" s="136">
        <v>9100</v>
      </c>
      <c r="P304" s="136">
        <v>3300</v>
      </c>
      <c r="Q304" s="136">
        <v>24800</v>
      </c>
      <c r="R304" s="136">
        <v>4900</v>
      </c>
      <c r="S304" s="136">
        <v>8600</v>
      </c>
      <c r="T304" s="136">
        <v>56000</v>
      </c>
    </row>
    <row r="305" spans="2:20" ht="12">
      <c r="B305" s="166">
        <v>1999</v>
      </c>
      <c r="C305" s="136">
        <v>2300</v>
      </c>
      <c r="D305" s="136">
        <v>5900</v>
      </c>
      <c r="E305" s="136">
        <v>17200</v>
      </c>
      <c r="F305" s="136">
        <v>8200</v>
      </c>
      <c r="G305" s="136">
        <v>27400</v>
      </c>
      <c r="H305" s="136">
        <v>43100</v>
      </c>
      <c r="I305" s="136">
        <v>19900</v>
      </c>
      <c r="J305" s="136">
        <v>69000</v>
      </c>
      <c r="K305" s="136">
        <v>19600</v>
      </c>
      <c r="L305" s="136">
        <v>32700</v>
      </c>
      <c r="M305" s="136">
        <v>4100</v>
      </c>
      <c r="N305" s="136">
        <v>18100</v>
      </c>
      <c r="O305" s="136">
        <v>12600</v>
      </c>
      <c r="P305" s="136">
        <v>6800</v>
      </c>
      <c r="Q305" s="136">
        <v>34200</v>
      </c>
      <c r="R305" s="136">
        <v>3700</v>
      </c>
      <c r="S305" s="136">
        <v>10400</v>
      </c>
      <c r="T305" s="136">
        <v>64100</v>
      </c>
    </row>
    <row r="306" spans="2:20" ht="12">
      <c r="B306" s="166">
        <v>1998</v>
      </c>
      <c r="C306" s="136">
        <v>2000</v>
      </c>
      <c r="D306" s="136">
        <v>5800</v>
      </c>
      <c r="E306" s="136">
        <v>13900</v>
      </c>
      <c r="F306" s="136">
        <v>7000</v>
      </c>
      <c r="G306" s="136">
        <v>33200</v>
      </c>
      <c r="H306" s="136">
        <v>50200</v>
      </c>
      <c r="I306" s="136">
        <v>17400</v>
      </c>
      <c r="J306" s="136">
        <v>62300</v>
      </c>
      <c r="K306" s="136">
        <v>22500</v>
      </c>
      <c r="L306" s="136">
        <v>36300</v>
      </c>
      <c r="M306" s="136">
        <v>4100</v>
      </c>
      <c r="N306" s="136">
        <v>19100</v>
      </c>
      <c r="O306" s="136">
        <v>11100</v>
      </c>
      <c r="P306" s="136">
        <v>5800</v>
      </c>
      <c r="Q306" s="136">
        <v>27800</v>
      </c>
      <c r="R306" s="136">
        <v>3300</v>
      </c>
      <c r="S306" s="136">
        <v>11600</v>
      </c>
      <c r="T306" s="136">
        <v>72400</v>
      </c>
    </row>
    <row r="307" spans="2:20" ht="12">
      <c r="B307" s="166">
        <v>1997</v>
      </c>
      <c r="C307" s="136">
        <v>1500</v>
      </c>
      <c r="D307" s="136">
        <v>4200</v>
      </c>
      <c r="E307" s="136">
        <v>20000</v>
      </c>
      <c r="F307" s="136">
        <v>5900</v>
      </c>
      <c r="G307" s="136">
        <v>21800</v>
      </c>
      <c r="H307" s="136">
        <v>38500</v>
      </c>
      <c r="I307" s="136">
        <v>13900</v>
      </c>
      <c r="J307" s="136">
        <v>67500</v>
      </c>
      <c r="K307" s="136">
        <v>21300</v>
      </c>
      <c r="L307" s="136">
        <v>36800</v>
      </c>
      <c r="M307" s="136">
        <v>4100</v>
      </c>
      <c r="N307" s="136">
        <v>14900</v>
      </c>
      <c r="O307" s="136">
        <v>12300</v>
      </c>
      <c r="P307" s="136">
        <v>8400</v>
      </c>
      <c r="Q307" s="136">
        <v>36500</v>
      </c>
      <c r="R307" s="136">
        <v>4900</v>
      </c>
      <c r="S307" s="136">
        <v>11300</v>
      </c>
      <c r="T307" s="136">
        <v>60100</v>
      </c>
    </row>
    <row r="308" spans="2:20" ht="12">
      <c r="B308" s="166">
        <v>1996</v>
      </c>
      <c r="C308" s="136">
        <v>2100</v>
      </c>
      <c r="D308" s="136">
        <v>4500</v>
      </c>
      <c r="E308" s="136">
        <v>13000</v>
      </c>
      <c r="F308" s="136">
        <v>6600</v>
      </c>
      <c r="G308" s="136">
        <v>24500</v>
      </c>
      <c r="H308" s="136">
        <v>42000</v>
      </c>
      <c r="I308" s="136">
        <v>14100</v>
      </c>
      <c r="J308" s="136">
        <v>50500</v>
      </c>
      <c r="K308" s="136">
        <v>24800</v>
      </c>
      <c r="L308" s="136">
        <v>35700</v>
      </c>
      <c r="M308" s="136">
        <v>4000</v>
      </c>
      <c r="N308" s="136">
        <v>13200</v>
      </c>
      <c r="O308" s="136">
        <v>10900</v>
      </c>
      <c r="P308" s="136">
        <v>8000</v>
      </c>
      <c r="Q308" s="136">
        <v>26600</v>
      </c>
      <c r="R308" s="136">
        <v>4500</v>
      </c>
      <c r="S308" s="136">
        <v>11100</v>
      </c>
      <c r="T308" s="136">
        <v>63400</v>
      </c>
    </row>
    <row r="309" spans="2:20" ht="12">
      <c r="B309" s="166">
        <v>1995</v>
      </c>
      <c r="C309" s="136">
        <v>2400</v>
      </c>
      <c r="D309" s="136">
        <v>5100</v>
      </c>
      <c r="E309" s="136">
        <v>13000</v>
      </c>
      <c r="F309" s="136">
        <v>7400</v>
      </c>
      <c r="G309" s="136">
        <v>28700</v>
      </c>
      <c r="H309" s="136">
        <v>40800</v>
      </c>
      <c r="I309" s="136">
        <v>17500</v>
      </c>
      <c r="J309" s="136">
        <v>84500</v>
      </c>
      <c r="K309" s="136">
        <v>23700</v>
      </c>
      <c r="L309" s="136">
        <v>33000</v>
      </c>
      <c r="M309" s="136">
        <v>3600</v>
      </c>
      <c r="N309" s="136">
        <v>15500</v>
      </c>
      <c r="O309" s="136">
        <v>15000</v>
      </c>
      <c r="P309" s="136">
        <v>12100</v>
      </c>
      <c r="Q309" s="136">
        <v>22400</v>
      </c>
      <c r="R309" s="136">
        <v>3500</v>
      </c>
      <c r="S309" s="136">
        <v>10600</v>
      </c>
      <c r="T309" s="136">
        <v>60800</v>
      </c>
    </row>
    <row r="310" spans="2:20" ht="12">
      <c r="B310" s="166">
        <v>1994</v>
      </c>
      <c r="C310" s="136">
        <v>1800</v>
      </c>
      <c r="D310" s="136">
        <v>5300</v>
      </c>
      <c r="E310" s="136">
        <v>20300</v>
      </c>
      <c r="F310" s="136">
        <v>6700</v>
      </c>
      <c r="G310" s="136">
        <v>29000</v>
      </c>
      <c r="H310" s="136">
        <v>55600</v>
      </c>
      <c r="I310" s="136">
        <v>15300</v>
      </c>
      <c r="J310" s="136">
        <v>89700</v>
      </c>
      <c r="K310" s="136">
        <v>23600</v>
      </c>
      <c r="L310" s="136">
        <v>21000</v>
      </c>
      <c r="M310" s="136">
        <v>3600</v>
      </c>
      <c r="N310" s="136">
        <v>16500</v>
      </c>
      <c r="O310" s="136">
        <v>17300</v>
      </c>
      <c r="P310" s="136">
        <v>9000</v>
      </c>
      <c r="Q310" s="136">
        <v>36900</v>
      </c>
      <c r="R310" s="136">
        <v>2700</v>
      </c>
      <c r="S310" s="136">
        <v>11200</v>
      </c>
      <c r="T310" s="136">
        <v>57800</v>
      </c>
    </row>
    <row r="311" spans="2:20" ht="12">
      <c r="B311" s="166">
        <v>1993</v>
      </c>
      <c r="C311" s="136">
        <v>2000</v>
      </c>
      <c r="D311" s="136">
        <v>4400</v>
      </c>
      <c r="E311" s="136">
        <v>20800</v>
      </c>
      <c r="F311" s="136">
        <v>4800</v>
      </c>
      <c r="G311" s="136">
        <v>25800</v>
      </c>
      <c r="H311" s="136">
        <v>56100</v>
      </c>
      <c r="I311" s="136">
        <v>12700</v>
      </c>
      <c r="J311" s="136">
        <v>58200</v>
      </c>
      <c r="K311" s="136">
        <v>21400</v>
      </c>
      <c r="L311" s="136">
        <v>37400</v>
      </c>
      <c r="M311" s="136">
        <v>4300</v>
      </c>
      <c r="N311" s="136">
        <v>13300</v>
      </c>
      <c r="O311" s="136">
        <v>26300</v>
      </c>
      <c r="P311" s="136">
        <v>9400</v>
      </c>
      <c r="Q311" s="136">
        <v>31900</v>
      </c>
      <c r="R311" s="136">
        <v>4300</v>
      </c>
      <c r="S311" s="136">
        <v>9100</v>
      </c>
      <c r="T311" s="136">
        <v>52900</v>
      </c>
    </row>
    <row r="312" spans="2:20" ht="12">
      <c r="B312" s="166">
        <v>1992</v>
      </c>
      <c r="C312" s="136">
        <v>2000</v>
      </c>
      <c r="D312" s="136">
        <v>5400</v>
      </c>
      <c r="E312" s="136">
        <v>1000</v>
      </c>
      <c r="F312" s="136">
        <v>7100</v>
      </c>
      <c r="G312" s="136">
        <v>23600</v>
      </c>
      <c r="H312" s="136">
        <v>51800</v>
      </c>
      <c r="I312" s="136">
        <v>17400</v>
      </c>
      <c r="J312" s="136">
        <v>64300</v>
      </c>
      <c r="K312" s="136">
        <v>19000</v>
      </c>
      <c r="L312" s="136">
        <v>27500</v>
      </c>
      <c r="M312" s="136">
        <v>4700</v>
      </c>
      <c r="N312" s="136">
        <v>9500</v>
      </c>
      <c r="O312" s="136">
        <v>15800</v>
      </c>
      <c r="P312" s="136">
        <v>10500</v>
      </c>
      <c r="Q312" s="136">
        <v>31200</v>
      </c>
      <c r="R312" s="136">
        <v>3400</v>
      </c>
      <c r="S312" s="136">
        <v>9600</v>
      </c>
      <c r="T312" s="136">
        <v>42800</v>
      </c>
    </row>
    <row r="313" spans="2:20" ht="12">
      <c r="B313" s="166">
        <v>1991</v>
      </c>
      <c r="C313" s="136">
        <v>1700</v>
      </c>
      <c r="D313" s="136">
        <v>5400</v>
      </c>
      <c r="E313" s="136">
        <v>18300</v>
      </c>
      <c r="F313" s="136">
        <v>4100</v>
      </c>
      <c r="G313" s="136">
        <v>20200</v>
      </c>
      <c r="H313" s="136">
        <v>49800</v>
      </c>
      <c r="I313" s="136">
        <v>11500</v>
      </c>
      <c r="J313" s="136">
        <v>64300</v>
      </c>
      <c r="K313" s="136">
        <v>18700</v>
      </c>
      <c r="L313" s="136">
        <v>29400</v>
      </c>
      <c r="M313" s="136">
        <v>3100</v>
      </c>
      <c r="N313" s="136">
        <v>12500</v>
      </c>
      <c r="O313" s="136">
        <v>11300</v>
      </c>
      <c r="P313" s="136">
        <v>10800</v>
      </c>
      <c r="Q313" s="136">
        <v>23700</v>
      </c>
      <c r="R313" s="136">
        <v>3500</v>
      </c>
      <c r="S313" s="136">
        <v>9000</v>
      </c>
      <c r="T313" s="136">
        <v>42500</v>
      </c>
    </row>
    <row r="314" spans="2:20" ht="12">
      <c r="B314" s="166">
        <v>1990</v>
      </c>
      <c r="C314" s="136">
        <v>1800</v>
      </c>
      <c r="D314" s="136">
        <v>5900</v>
      </c>
      <c r="E314" s="136">
        <v>26500</v>
      </c>
      <c r="F314" s="136">
        <v>6400</v>
      </c>
      <c r="G314" s="136">
        <v>29100</v>
      </c>
      <c r="H314" s="136">
        <v>59900</v>
      </c>
      <c r="I314" s="136">
        <v>16100</v>
      </c>
      <c r="J314" s="136">
        <v>54000</v>
      </c>
      <c r="K314" s="136">
        <v>20700</v>
      </c>
      <c r="L314" s="136">
        <v>33300</v>
      </c>
      <c r="M314" s="136">
        <v>4300</v>
      </c>
      <c r="N314" s="136">
        <v>10400</v>
      </c>
      <c r="O314" s="136">
        <v>19700</v>
      </c>
      <c r="P314" s="136">
        <v>9400</v>
      </c>
      <c r="Q314" s="136">
        <v>42300</v>
      </c>
      <c r="R314" s="136">
        <v>6100</v>
      </c>
      <c r="S314" s="136">
        <v>9800</v>
      </c>
      <c r="T314" s="136">
        <v>45900</v>
      </c>
    </row>
    <row r="315" spans="2:20" ht="12">
      <c r="B315" s="166">
        <v>1989</v>
      </c>
      <c r="C315" s="136">
        <v>1900</v>
      </c>
      <c r="D315" s="136">
        <v>4600</v>
      </c>
      <c r="E315" s="136">
        <v>29400</v>
      </c>
      <c r="F315" s="136">
        <v>7700</v>
      </c>
      <c r="G315" s="136">
        <v>23500</v>
      </c>
      <c r="H315" s="136">
        <v>50500</v>
      </c>
      <c r="I315" s="136">
        <v>10400</v>
      </c>
      <c r="J315" s="136">
        <v>82100</v>
      </c>
      <c r="K315" s="136">
        <v>19500</v>
      </c>
      <c r="L315" s="136">
        <v>35700</v>
      </c>
      <c r="M315" s="136">
        <v>3800</v>
      </c>
      <c r="N315" s="136">
        <v>9100</v>
      </c>
      <c r="O315" s="136">
        <v>26700</v>
      </c>
      <c r="P315" s="136">
        <v>10800</v>
      </c>
      <c r="Q315" s="136">
        <v>29000</v>
      </c>
      <c r="R315" s="136">
        <v>8100</v>
      </c>
      <c r="S315" s="136">
        <v>9700</v>
      </c>
      <c r="T315" s="136">
        <v>40900</v>
      </c>
    </row>
    <row r="316" spans="2:20" ht="12">
      <c r="B316" s="166">
        <v>1988</v>
      </c>
      <c r="C316" s="136">
        <v>1700</v>
      </c>
      <c r="D316" s="136">
        <v>4900</v>
      </c>
      <c r="E316" s="136">
        <v>27300</v>
      </c>
      <c r="F316" s="136">
        <v>6100</v>
      </c>
      <c r="G316" s="136">
        <v>23500</v>
      </c>
      <c r="H316" s="136">
        <v>53900</v>
      </c>
      <c r="I316" s="136">
        <v>10300</v>
      </c>
      <c r="J316" s="136">
        <v>89000</v>
      </c>
      <c r="K316" s="136">
        <v>17500</v>
      </c>
      <c r="L316" s="136">
        <v>33900</v>
      </c>
      <c r="M316" s="136">
        <v>2400</v>
      </c>
      <c r="N316" s="136">
        <v>11200</v>
      </c>
      <c r="O316" s="136">
        <v>26000</v>
      </c>
      <c r="P316" s="136">
        <v>8900</v>
      </c>
      <c r="Q316" s="136">
        <v>26700</v>
      </c>
      <c r="R316" s="136">
        <v>7700</v>
      </c>
      <c r="S316" s="136">
        <v>8600</v>
      </c>
      <c r="T316" s="136">
        <v>37800</v>
      </c>
    </row>
    <row r="317" spans="2:20" ht="12">
      <c r="B317" s="166">
        <v>1987</v>
      </c>
      <c r="C317" s="136">
        <v>1400</v>
      </c>
      <c r="D317" s="136">
        <v>5200</v>
      </c>
      <c r="E317" s="136">
        <v>26500</v>
      </c>
      <c r="F317" s="136">
        <v>8300</v>
      </c>
      <c r="G317" s="136">
        <v>31200</v>
      </c>
      <c r="H317" s="136">
        <v>53700</v>
      </c>
      <c r="I317" s="136">
        <v>21200</v>
      </c>
      <c r="J317" s="136">
        <v>72100</v>
      </c>
      <c r="K317" s="136">
        <v>16800</v>
      </c>
      <c r="L317" s="136">
        <v>37200</v>
      </c>
      <c r="M317" s="136">
        <v>3400</v>
      </c>
      <c r="N317" s="136">
        <v>12600</v>
      </c>
      <c r="O317" s="136">
        <v>30300</v>
      </c>
      <c r="P317" s="136">
        <v>11400</v>
      </c>
      <c r="Q317" s="136">
        <v>34100</v>
      </c>
      <c r="R317" s="136">
        <v>9000</v>
      </c>
      <c r="S317" s="136">
        <v>10400</v>
      </c>
      <c r="T317" s="136">
        <v>42600</v>
      </c>
    </row>
    <row r="318" spans="2:20" ht="12">
      <c r="B318" s="166">
        <v>1986</v>
      </c>
      <c r="C318" s="136">
        <v>1600</v>
      </c>
      <c r="D318" s="136">
        <v>5200</v>
      </c>
      <c r="E318" s="136">
        <v>23100</v>
      </c>
      <c r="F318" s="136">
        <v>8100</v>
      </c>
      <c r="G318" s="136">
        <v>28600</v>
      </c>
      <c r="H318" s="136">
        <v>46700</v>
      </c>
      <c r="I318" s="136">
        <v>22500</v>
      </c>
      <c r="J318" s="136">
        <v>59500</v>
      </c>
      <c r="K318" s="136">
        <v>18600</v>
      </c>
      <c r="L318" s="136">
        <v>36200</v>
      </c>
      <c r="M318" s="136">
        <v>4000</v>
      </c>
      <c r="N318" s="136">
        <v>10700</v>
      </c>
      <c r="O318" s="136">
        <v>31300</v>
      </c>
      <c r="P318" s="136">
        <v>12900</v>
      </c>
      <c r="Q318" s="136">
        <v>35900</v>
      </c>
      <c r="R318" s="136">
        <v>6100</v>
      </c>
      <c r="S318" s="136">
        <v>9500</v>
      </c>
      <c r="T318" s="136">
        <v>40500</v>
      </c>
    </row>
    <row r="319" spans="2:20" ht="12">
      <c r="B319" s="166">
        <v>1985</v>
      </c>
      <c r="C319" s="136">
        <v>1400</v>
      </c>
      <c r="D319" s="136">
        <v>6000</v>
      </c>
      <c r="E319" s="136">
        <v>27200</v>
      </c>
      <c r="F319" s="136">
        <v>8500</v>
      </c>
      <c r="G319" s="136">
        <v>38700</v>
      </c>
      <c r="H319" s="136">
        <v>55500</v>
      </c>
      <c r="I319" s="136">
        <v>18300</v>
      </c>
      <c r="J319" s="136">
        <v>62700</v>
      </c>
      <c r="K319" s="136">
        <v>19400</v>
      </c>
      <c r="L319" s="136">
        <v>42600</v>
      </c>
      <c r="M319" s="136">
        <v>4600</v>
      </c>
      <c r="N319" s="136">
        <v>12500</v>
      </c>
      <c r="O319" s="136">
        <v>22700</v>
      </c>
      <c r="P319" s="136">
        <v>11300</v>
      </c>
      <c r="Q319" s="136">
        <v>32300</v>
      </c>
      <c r="R319" s="136">
        <v>10100</v>
      </c>
      <c r="S319" s="136">
        <v>10000</v>
      </c>
      <c r="T319" s="136">
        <v>40700</v>
      </c>
    </row>
    <row r="320" spans="2:20" ht="12">
      <c r="B320" s="166">
        <v>1984</v>
      </c>
      <c r="C320" s="136">
        <v>1300</v>
      </c>
      <c r="D320" s="136">
        <v>6400</v>
      </c>
      <c r="E320" s="136">
        <v>29100</v>
      </c>
      <c r="F320" s="136">
        <v>11800</v>
      </c>
      <c r="G320" s="136">
        <v>38500</v>
      </c>
      <c r="H320" s="136">
        <v>72100</v>
      </c>
      <c r="I320" s="136">
        <v>23900</v>
      </c>
      <c r="J320" s="136">
        <v>78800</v>
      </c>
      <c r="K320" s="136">
        <v>20100</v>
      </c>
      <c r="L320" s="136">
        <v>42600</v>
      </c>
      <c r="M320" s="136">
        <v>3800</v>
      </c>
      <c r="N320" s="136">
        <v>12100</v>
      </c>
      <c r="O320" s="136">
        <v>30100</v>
      </c>
      <c r="P320" s="136">
        <v>10500</v>
      </c>
      <c r="Q320" s="136">
        <v>40300</v>
      </c>
      <c r="R320" s="136">
        <v>9000</v>
      </c>
      <c r="S320" s="136">
        <v>10800</v>
      </c>
      <c r="T320" s="136">
        <v>40900</v>
      </c>
    </row>
    <row r="321" spans="2:20" ht="12">
      <c r="B321" s="166">
        <v>1983</v>
      </c>
      <c r="C321" s="136">
        <v>1200</v>
      </c>
      <c r="D321" s="136">
        <v>5900</v>
      </c>
      <c r="E321" s="136">
        <v>25200</v>
      </c>
      <c r="F321" s="136">
        <v>12900</v>
      </c>
      <c r="G321" s="136">
        <v>38100</v>
      </c>
      <c r="H321" s="136">
        <v>67400</v>
      </c>
      <c r="I321" s="136">
        <v>21700</v>
      </c>
      <c r="J321" s="136">
        <v>73300</v>
      </c>
      <c r="K321" s="136">
        <v>20300</v>
      </c>
      <c r="L321" s="136">
        <v>33300</v>
      </c>
      <c r="M321" s="136">
        <v>2200</v>
      </c>
      <c r="N321" s="136">
        <v>11900</v>
      </c>
      <c r="O321" s="136">
        <v>27600</v>
      </c>
      <c r="P321" s="136">
        <v>10300</v>
      </c>
      <c r="Q321" s="136">
        <v>25100</v>
      </c>
      <c r="R321" s="136">
        <v>6300</v>
      </c>
      <c r="S321" s="136">
        <v>9500</v>
      </c>
      <c r="T321" s="136">
        <v>31700</v>
      </c>
    </row>
    <row r="322" spans="2:20" ht="12">
      <c r="B322" s="166">
        <v>1982</v>
      </c>
      <c r="C322" s="136">
        <v>1800</v>
      </c>
      <c r="D322" s="136">
        <v>5800</v>
      </c>
      <c r="E322" s="136">
        <v>27900</v>
      </c>
      <c r="F322" s="136">
        <v>12900</v>
      </c>
      <c r="G322" s="136">
        <v>41300</v>
      </c>
      <c r="H322" s="136">
        <v>67900</v>
      </c>
      <c r="I322" s="136">
        <v>20900</v>
      </c>
      <c r="J322" s="136">
        <v>73200</v>
      </c>
      <c r="K322" s="136">
        <v>21100</v>
      </c>
      <c r="L322" s="136">
        <v>35000</v>
      </c>
      <c r="M322" s="136">
        <v>3500</v>
      </c>
      <c r="N322" s="136">
        <v>12600</v>
      </c>
      <c r="O322" s="136">
        <v>29000</v>
      </c>
      <c r="P322" s="136">
        <v>6300</v>
      </c>
      <c r="Q322" s="136">
        <v>40800</v>
      </c>
      <c r="R322" s="136">
        <v>6000</v>
      </c>
      <c r="S322" s="136">
        <v>10800</v>
      </c>
      <c r="T322" s="136">
        <v>40400</v>
      </c>
    </row>
    <row r="323" spans="2:20" ht="12">
      <c r="B323" s="166">
        <v>1981</v>
      </c>
      <c r="C323" s="136">
        <v>1400</v>
      </c>
      <c r="D323" s="136">
        <v>5200</v>
      </c>
      <c r="E323" s="136">
        <v>27200</v>
      </c>
      <c r="F323" s="136">
        <v>9700</v>
      </c>
      <c r="G323" s="136">
        <v>38800</v>
      </c>
      <c r="H323" s="136">
        <v>55000</v>
      </c>
      <c r="I323" s="136">
        <v>17600</v>
      </c>
      <c r="J323" s="136">
        <v>82300</v>
      </c>
      <c r="K323" s="136">
        <v>20000</v>
      </c>
      <c r="L323" s="136">
        <v>37800</v>
      </c>
      <c r="M323" s="136">
        <v>3700</v>
      </c>
      <c r="N323" s="136">
        <v>11800</v>
      </c>
      <c r="O323" s="136">
        <v>29700</v>
      </c>
      <c r="P323" s="136">
        <v>6400</v>
      </c>
      <c r="Q323" s="136">
        <v>36800</v>
      </c>
      <c r="R323" s="136">
        <v>6100</v>
      </c>
      <c r="S323" s="136">
        <v>10700</v>
      </c>
      <c r="T323" s="136">
        <v>39000</v>
      </c>
    </row>
    <row r="324" spans="2:20" ht="12">
      <c r="B324" s="166">
        <v>1980</v>
      </c>
      <c r="C324" s="136">
        <v>1600</v>
      </c>
      <c r="D324" s="136">
        <v>6000</v>
      </c>
      <c r="E324" s="136">
        <v>28300</v>
      </c>
      <c r="F324" s="136">
        <v>6100</v>
      </c>
      <c r="G324" s="136">
        <v>38400</v>
      </c>
      <c r="H324" s="136">
        <v>38200</v>
      </c>
      <c r="I324" s="136">
        <v>19900</v>
      </c>
      <c r="J324" s="136">
        <v>77800</v>
      </c>
      <c r="K324" s="136">
        <v>19200</v>
      </c>
      <c r="L324" s="136">
        <v>29700</v>
      </c>
      <c r="M324" s="136">
        <v>3700</v>
      </c>
      <c r="N324" s="136">
        <v>9700</v>
      </c>
      <c r="O324" s="136">
        <v>30000</v>
      </c>
      <c r="P324" s="136">
        <v>9900</v>
      </c>
      <c r="Q324" s="136">
        <v>40300</v>
      </c>
      <c r="R324" s="136">
        <v>7400</v>
      </c>
      <c r="S324" s="136">
        <v>10300</v>
      </c>
      <c r="T324" s="136">
        <v>36400</v>
      </c>
    </row>
    <row r="325" spans="2:20" ht="12">
      <c r="B325" s="167">
        <v>1979</v>
      </c>
      <c r="C325" s="136">
        <v>1800</v>
      </c>
      <c r="D325" s="136">
        <v>5700</v>
      </c>
      <c r="E325" s="136">
        <v>28200</v>
      </c>
      <c r="F325" s="136">
        <v>6000</v>
      </c>
      <c r="G325" s="136">
        <v>38400</v>
      </c>
      <c r="H325" s="136">
        <v>64600</v>
      </c>
      <c r="I325" s="136">
        <v>22100</v>
      </c>
      <c r="J325" s="136">
        <v>82900</v>
      </c>
      <c r="K325" s="136">
        <v>20200</v>
      </c>
      <c r="L325" s="136">
        <v>31400</v>
      </c>
      <c r="M325" s="136">
        <v>3600</v>
      </c>
      <c r="N325" s="136">
        <v>12800</v>
      </c>
      <c r="O325" s="136">
        <v>26200</v>
      </c>
      <c r="P325" s="136">
        <v>10500</v>
      </c>
      <c r="Q325" s="136">
        <v>34700</v>
      </c>
      <c r="R325" s="136">
        <v>8100</v>
      </c>
      <c r="S325" s="136">
        <v>10800</v>
      </c>
      <c r="T325" s="136">
        <v>41900</v>
      </c>
    </row>
    <row r="326" spans="2:20" ht="12">
      <c r="B326" s="158" t="s">
        <v>699</v>
      </c>
      <c r="C326" s="434">
        <f aca="true" t="shared" si="12" ref="C326:T326">AVERAGE(C290:C325)</f>
        <v>2433.3333333333335</v>
      </c>
      <c r="D326" s="434">
        <f t="shared" si="12"/>
        <v>5602.777777777777</v>
      </c>
      <c r="E326" s="434">
        <f t="shared" si="12"/>
        <v>21275</v>
      </c>
      <c r="F326" s="434">
        <f t="shared" si="12"/>
        <v>7116.666666666667</v>
      </c>
      <c r="G326" s="434">
        <f t="shared" si="12"/>
        <v>28644.444444444445</v>
      </c>
      <c r="H326" s="434">
        <f t="shared" si="12"/>
        <v>49719.444444444445</v>
      </c>
      <c r="I326" s="434">
        <f t="shared" si="12"/>
        <v>17769.444444444445</v>
      </c>
      <c r="J326" s="434">
        <f t="shared" si="12"/>
        <v>66788.88888888889</v>
      </c>
      <c r="K326" s="434">
        <f t="shared" si="12"/>
        <v>20511.11111111111</v>
      </c>
      <c r="L326" s="434">
        <f t="shared" si="12"/>
        <v>35188.88888888889</v>
      </c>
      <c r="M326" s="434">
        <f t="shared" si="12"/>
        <v>4047.222222222222</v>
      </c>
      <c r="N326" s="434">
        <f t="shared" si="12"/>
        <v>15527.777777777777</v>
      </c>
      <c r="O326" s="434">
        <f t="shared" si="12"/>
        <v>18716.666666666668</v>
      </c>
      <c r="P326" s="434">
        <f t="shared" si="12"/>
        <v>9608.333333333334</v>
      </c>
      <c r="Q326" s="434">
        <f t="shared" si="12"/>
        <v>29586.11111111111</v>
      </c>
      <c r="R326" s="434">
        <f t="shared" si="12"/>
        <v>5505.555555555556</v>
      </c>
      <c r="S326" s="434">
        <f t="shared" si="12"/>
        <v>10763.888888888889</v>
      </c>
      <c r="T326" s="435">
        <f t="shared" si="12"/>
        <v>57827.77777777778</v>
      </c>
    </row>
    <row r="327" spans="2:20" ht="12">
      <c r="B327" s="158" t="s">
        <v>761</v>
      </c>
      <c r="C327" s="127">
        <f aca="true" t="shared" si="13" ref="C327:T327">AVERAGE(C290:C296)</f>
        <v>4214.285714285715</v>
      </c>
      <c r="D327" s="434">
        <f t="shared" si="13"/>
        <v>6757.142857142857</v>
      </c>
      <c r="E327" s="127">
        <f t="shared" si="13"/>
        <v>21557.14285714286</v>
      </c>
      <c r="F327" s="127">
        <f t="shared" si="13"/>
        <v>6514.285714285715</v>
      </c>
      <c r="G327" s="434">
        <f>AVERAGE(G290:G296)</f>
        <v>28285.714285714286</v>
      </c>
      <c r="H327" s="434">
        <f t="shared" si="13"/>
        <v>52557.142857142855</v>
      </c>
      <c r="I327" s="127">
        <f t="shared" si="13"/>
        <v>19057.14285714286</v>
      </c>
      <c r="J327" s="127">
        <f t="shared" si="13"/>
        <v>58614.28571428572</v>
      </c>
      <c r="K327" s="127">
        <f t="shared" si="13"/>
        <v>25842.85714285714</v>
      </c>
      <c r="L327" s="434">
        <f t="shared" si="13"/>
        <v>40171.42857142857</v>
      </c>
      <c r="M327" s="127">
        <f t="shared" si="13"/>
        <v>4571.428571428572</v>
      </c>
      <c r="N327" s="127">
        <f t="shared" si="13"/>
        <v>22057.14285714286</v>
      </c>
      <c r="O327" s="127">
        <f t="shared" si="13"/>
        <v>16028.57142857143</v>
      </c>
      <c r="P327" s="127">
        <f t="shared" si="13"/>
        <v>13400</v>
      </c>
      <c r="Q327" s="127">
        <f t="shared" si="13"/>
        <v>25357.14285714286</v>
      </c>
      <c r="R327" s="127">
        <f t="shared" si="13"/>
        <v>4971.428571428572</v>
      </c>
      <c r="S327" s="434">
        <f t="shared" si="13"/>
        <v>11971.42857142857</v>
      </c>
      <c r="T327" s="435">
        <f t="shared" si="13"/>
        <v>73742.85714285714</v>
      </c>
    </row>
    <row r="330" ht="12">
      <c r="B330" s="81" t="s">
        <v>753</v>
      </c>
    </row>
    <row r="331" spans="2:3" ht="12">
      <c r="B331" s="162" t="s">
        <v>754</v>
      </c>
      <c r="C331" s="162"/>
    </row>
    <row r="332" spans="2:3" ht="12">
      <c r="B332" s="162"/>
      <c r="C332" s="162"/>
    </row>
    <row r="333" spans="2:20" ht="36.75">
      <c r="B333" s="436"/>
      <c r="C333" s="437" t="s">
        <v>670</v>
      </c>
      <c r="D333" s="437" t="s">
        <v>828</v>
      </c>
      <c r="E333" s="437" t="s">
        <v>673</v>
      </c>
      <c r="F333" s="437" t="s">
        <v>674</v>
      </c>
      <c r="G333" s="437" t="s">
        <v>662</v>
      </c>
      <c r="H333" s="437" t="s">
        <v>755</v>
      </c>
      <c r="I333" s="437" t="s">
        <v>675</v>
      </c>
      <c r="J333" s="437" t="s">
        <v>676</v>
      </c>
      <c r="K333" s="437" t="s">
        <v>677</v>
      </c>
      <c r="L333" s="437" t="s">
        <v>756</v>
      </c>
      <c r="M333" s="437" t="s">
        <v>678</v>
      </c>
      <c r="N333" s="437" t="s">
        <v>757</v>
      </c>
      <c r="O333" s="437" t="s">
        <v>679</v>
      </c>
      <c r="P333" s="437" t="s">
        <v>680</v>
      </c>
      <c r="Q333" s="437" t="s">
        <v>681</v>
      </c>
      <c r="R333" s="437" t="s">
        <v>682</v>
      </c>
      <c r="S333" s="437" t="s">
        <v>758</v>
      </c>
      <c r="T333" s="438" t="s">
        <v>759</v>
      </c>
    </row>
    <row r="334" spans="2:20" ht="12">
      <c r="B334" s="439">
        <v>2014</v>
      </c>
      <c r="C334" s="440">
        <v>3.9</v>
      </c>
      <c r="D334" s="440">
        <v>6.9</v>
      </c>
      <c r="E334" s="440">
        <v>21.6</v>
      </c>
      <c r="F334" s="440">
        <v>7.9</v>
      </c>
      <c r="G334" s="440">
        <v>25.7</v>
      </c>
      <c r="H334" s="440">
        <v>41.9</v>
      </c>
      <c r="I334" s="440">
        <v>18.2</v>
      </c>
      <c r="J334" s="440">
        <v>45.8</v>
      </c>
      <c r="K334" s="440">
        <v>22.1</v>
      </c>
      <c r="L334" s="440">
        <v>48.8</v>
      </c>
      <c r="M334" s="440">
        <v>4.9</v>
      </c>
      <c r="N334" s="440">
        <v>24.6</v>
      </c>
      <c r="O334" s="440">
        <v>19.6</v>
      </c>
      <c r="P334" s="440">
        <v>17.3</v>
      </c>
      <c r="Q334" s="440">
        <v>41</v>
      </c>
      <c r="R334" s="440">
        <v>6.9</v>
      </c>
      <c r="S334" s="440">
        <v>12.6</v>
      </c>
      <c r="T334" s="441">
        <v>62.1</v>
      </c>
    </row>
    <row r="335" spans="2:20" ht="12">
      <c r="B335" s="439">
        <v>2013</v>
      </c>
      <c r="C335" s="440">
        <v>5</v>
      </c>
      <c r="D335" s="440">
        <v>6.3</v>
      </c>
      <c r="E335" s="440">
        <v>28.9</v>
      </c>
      <c r="F335" s="440">
        <v>8.3</v>
      </c>
      <c r="G335" s="440">
        <v>27.2</v>
      </c>
      <c r="H335" s="440">
        <v>49.1</v>
      </c>
      <c r="I335" s="440">
        <v>20.6</v>
      </c>
      <c r="J335" s="440">
        <v>56.1</v>
      </c>
      <c r="K335" s="440">
        <v>29.6</v>
      </c>
      <c r="L335" s="440">
        <v>39.9</v>
      </c>
      <c r="M335" s="440">
        <v>3.9</v>
      </c>
      <c r="N335" s="440">
        <v>24.6</v>
      </c>
      <c r="O335" s="440">
        <v>15.1</v>
      </c>
      <c r="P335" s="440">
        <v>19.7</v>
      </c>
      <c r="Q335" s="440">
        <v>28.8</v>
      </c>
      <c r="R335" s="440">
        <v>4.7</v>
      </c>
      <c r="S335" s="440">
        <v>11.6</v>
      </c>
      <c r="T335" s="441">
        <v>60.4</v>
      </c>
    </row>
    <row r="336" spans="2:20" ht="12">
      <c r="B336" s="439">
        <v>2012</v>
      </c>
      <c r="C336" s="440">
        <v>4.5</v>
      </c>
      <c r="D336" s="440">
        <v>7</v>
      </c>
      <c r="E336" s="440">
        <v>29.3</v>
      </c>
      <c r="F336" s="440">
        <v>7.2</v>
      </c>
      <c r="G336" s="440">
        <v>29</v>
      </c>
      <c r="H336" s="440">
        <v>60.9</v>
      </c>
      <c r="I336" s="440">
        <v>17.7</v>
      </c>
      <c r="J336" s="440">
        <v>55.8</v>
      </c>
      <c r="K336" s="440">
        <v>27.5</v>
      </c>
      <c r="L336" s="440">
        <v>38.4</v>
      </c>
      <c r="M336" s="440">
        <v>4.7</v>
      </c>
      <c r="N336" s="440">
        <v>23.9</v>
      </c>
      <c r="O336" s="440">
        <v>19</v>
      </c>
      <c r="P336" s="440">
        <v>11.7</v>
      </c>
      <c r="Q336" s="440">
        <v>23.8</v>
      </c>
      <c r="R336" s="440">
        <v>6.2</v>
      </c>
      <c r="S336" s="440">
        <v>11.8</v>
      </c>
      <c r="T336" s="441">
        <v>86.2</v>
      </c>
    </row>
    <row r="337" spans="2:20" ht="12">
      <c r="B337" s="439">
        <v>2011</v>
      </c>
      <c r="C337" s="440">
        <v>4.8</v>
      </c>
      <c r="D337" s="440">
        <v>7.7</v>
      </c>
      <c r="E337" s="440">
        <v>13.8</v>
      </c>
      <c r="F337" s="440">
        <v>7.5</v>
      </c>
      <c r="G337" s="440">
        <v>27.6</v>
      </c>
      <c r="H337" s="440">
        <v>60.2</v>
      </c>
      <c r="I337" s="440">
        <v>16.9</v>
      </c>
      <c r="J337" s="440">
        <v>55.8</v>
      </c>
      <c r="K337" s="440">
        <v>28.2</v>
      </c>
      <c r="L337" s="440">
        <v>41.2</v>
      </c>
      <c r="M337" s="440">
        <v>3.7</v>
      </c>
      <c r="N337" s="440">
        <v>24.1</v>
      </c>
      <c r="O337" s="440">
        <v>17.6</v>
      </c>
      <c r="P337" s="440">
        <v>13.2</v>
      </c>
      <c r="Q337" s="440">
        <v>33.3</v>
      </c>
      <c r="R337" s="440">
        <v>4.8</v>
      </c>
      <c r="S337" s="440">
        <v>11.7</v>
      </c>
      <c r="T337" s="441">
        <v>69.2</v>
      </c>
    </row>
    <row r="338" spans="2:20" ht="12">
      <c r="B338" s="439">
        <v>2010</v>
      </c>
      <c r="C338" s="440">
        <v>4</v>
      </c>
      <c r="D338" s="440">
        <v>7</v>
      </c>
      <c r="E338" s="440">
        <v>20.4</v>
      </c>
      <c r="F338" s="440">
        <v>8.6</v>
      </c>
      <c r="G338" s="440">
        <v>27.7</v>
      </c>
      <c r="H338" s="440">
        <v>67.2</v>
      </c>
      <c r="I338" s="440">
        <v>18.6</v>
      </c>
      <c r="J338" s="440">
        <v>61.9</v>
      </c>
      <c r="K338" s="440">
        <v>25.9</v>
      </c>
      <c r="L338" s="440">
        <v>34.1</v>
      </c>
      <c r="M338" s="440">
        <v>5.2</v>
      </c>
      <c r="N338" s="440">
        <v>19.7</v>
      </c>
      <c r="O338" s="440">
        <v>12.1</v>
      </c>
      <c r="P338" s="440">
        <v>16</v>
      </c>
      <c r="Q338" s="440">
        <v>25.5</v>
      </c>
      <c r="R338" s="440">
        <v>6</v>
      </c>
      <c r="S338" s="440">
        <v>12.4</v>
      </c>
      <c r="T338" s="441">
        <v>76.6</v>
      </c>
    </row>
    <row r="339" spans="2:20" ht="12">
      <c r="B339" s="439">
        <v>2009</v>
      </c>
      <c r="C339" s="440">
        <v>4.4</v>
      </c>
      <c r="D339" s="440">
        <v>6.4</v>
      </c>
      <c r="E339" s="440">
        <v>23.5</v>
      </c>
      <c r="F339" s="440" t="s">
        <v>760</v>
      </c>
      <c r="G339" s="440">
        <v>30.1</v>
      </c>
      <c r="H339" s="440">
        <v>52.9</v>
      </c>
      <c r="I339" s="440">
        <v>19</v>
      </c>
      <c r="J339" s="440">
        <v>66</v>
      </c>
      <c r="K339" s="440">
        <v>26.6</v>
      </c>
      <c r="L339" s="440">
        <v>41</v>
      </c>
      <c r="M339" s="440">
        <v>4.5</v>
      </c>
      <c r="N339" s="440">
        <v>19.7</v>
      </c>
      <c r="O339" s="440">
        <v>15.1</v>
      </c>
      <c r="P339" s="440" t="s">
        <v>760</v>
      </c>
      <c r="Q339" s="440" t="s">
        <v>760</v>
      </c>
      <c r="R339" s="440" t="s">
        <v>760</v>
      </c>
      <c r="S339" s="440">
        <v>12.5</v>
      </c>
      <c r="T339" s="441">
        <v>81.7</v>
      </c>
    </row>
    <row r="340" spans="2:20" ht="12">
      <c r="B340" s="439">
        <v>2008</v>
      </c>
      <c r="C340" s="440">
        <v>2.9</v>
      </c>
      <c r="D340" s="440">
        <v>6</v>
      </c>
      <c r="E340" s="440">
        <v>13.4</v>
      </c>
      <c r="F340" s="440">
        <v>5.1</v>
      </c>
      <c r="G340" s="440">
        <v>30.7</v>
      </c>
      <c r="H340" s="440">
        <v>35.7</v>
      </c>
      <c r="I340" s="440">
        <v>22.4</v>
      </c>
      <c r="J340" s="440">
        <v>68.9</v>
      </c>
      <c r="K340" s="440">
        <v>21</v>
      </c>
      <c r="L340" s="440">
        <v>37.8</v>
      </c>
      <c r="M340" s="440">
        <v>5.1</v>
      </c>
      <c r="N340" s="440">
        <v>17.8</v>
      </c>
      <c r="O340" s="440">
        <v>13.7</v>
      </c>
      <c r="P340" s="440">
        <v>14.9</v>
      </c>
      <c r="Q340" s="440">
        <v>24.1</v>
      </c>
      <c r="R340" s="440">
        <v>5.2</v>
      </c>
      <c r="S340" s="440">
        <v>11.2</v>
      </c>
      <c r="T340" s="441">
        <v>80</v>
      </c>
    </row>
    <row r="341" spans="2:20" ht="12">
      <c r="B341" s="439">
        <v>2007</v>
      </c>
      <c r="C341" s="440">
        <v>2.9</v>
      </c>
      <c r="D341" s="440">
        <v>5.5</v>
      </c>
      <c r="E341" s="440">
        <v>16.9</v>
      </c>
      <c r="F341" s="440" t="s">
        <v>760</v>
      </c>
      <c r="G341" s="440">
        <v>27.9</v>
      </c>
      <c r="H341" s="440">
        <v>29.9</v>
      </c>
      <c r="I341" s="440">
        <v>16.5</v>
      </c>
      <c r="J341" s="440">
        <v>58.8</v>
      </c>
      <c r="K341" s="440">
        <v>20</v>
      </c>
      <c r="L341" s="440">
        <v>36.6</v>
      </c>
      <c r="M341" s="440">
        <v>3.9</v>
      </c>
      <c r="N341" s="440">
        <v>17.9</v>
      </c>
      <c r="O341" s="440">
        <v>15.9</v>
      </c>
      <c r="P341" s="440">
        <v>12.9</v>
      </c>
      <c r="Q341" s="440">
        <v>16</v>
      </c>
      <c r="R341" s="440">
        <v>6.8</v>
      </c>
      <c r="S341" s="440">
        <v>12.1</v>
      </c>
      <c r="T341" s="441">
        <v>77.8</v>
      </c>
    </row>
    <row r="342" spans="2:20" ht="12">
      <c r="B342" s="439">
        <v>2006</v>
      </c>
      <c r="C342" s="440">
        <v>2.8</v>
      </c>
      <c r="D342" s="440">
        <v>5.8</v>
      </c>
      <c r="E342" s="440">
        <v>15.6</v>
      </c>
      <c r="F342" s="440">
        <v>6.5</v>
      </c>
      <c r="G342" s="440">
        <v>25.3</v>
      </c>
      <c r="H342" s="440">
        <v>44.6</v>
      </c>
      <c r="I342" s="440">
        <v>16.3</v>
      </c>
      <c r="J342" s="440">
        <v>63</v>
      </c>
      <c r="K342" s="440">
        <v>13.2</v>
      </c>
      <c r="L342" s="440">
        <v>37</v>
      </c>
      <c r="M342" s="440">
        <v>5.2</v>
      </c>
      <c r="N342" s="440">
        <v>18.8</v>
      </c>
      <c r="O342" s="440">
        <v>13.7</v>
      </c>
      <c r="P342" s="440" t="s">
        <v>760</v>
      </c>
      <c r="Q342" s="440">
        <v>23.1</v>
      </c>
      <c r="R342" s="440">
        <v>5.3</v>
      </c>
      <c r="S342" s="440">
        <v>12.5</v>
      </c>
      <c r="T342" s="441">
        <v>77.4</v>
      </c>
    </row>
    <row r="343" spans="2:20" ht="12">
      <c r="B343" s="439">
        <v>2005</v>
      </c>
      <c r="C343" s="440">
        <v>3.2</v>
      </c>
      <c r="D343" s="440">
        <v>4.6</v>
      </c>
      <c r="E343" s="440">
        <v>14.2</v>
      </c>
      <c r="F343" s="440">
        <v>7.2</v>
      </c>
      <c r="G343" s="440">
        <v>24.7</v>
      </c>
      <c r="H343" s="440">
        <v>41.8</v>
      </c>
      <c r="I343" s="440">
        <v>19.9</v>
      </c>
      <c r="J343" s="440">
        <v>65.3</v>
      </c>
      <c r="K343" s="440">
        <v>16</v>
      </c>
      <c r="L343" s="440">
        <v>27</v>
      </c>
      <c r="M343" s="440">
        <v>3.9</v>
      </c>
      <c r="N343" s="440">
        <v>19.6</v>
      </c>
      <c r="O343" s="440">
        <v>16.3</v>
      </c>
      <c r="P343" s="440">
        <v>7</v>
      </c>
      <c r="Q343" s="440">
        <v>32.5</v>
      </c>
      <c r="R343" s="440">
        <v>5.7</v>
      </c>
      <c r="S343" s="440">
        <v>12.3</v>
      </c>
      <c r="T343" s="441">
        <v>77</v>
      </c>
    </row>
    <row r="344" spans="2:20" ht="12">
      <c r="B344" s="439">
        <v>2004</v>
      </c>
      <c r="C344" s="440">
        <v>2.5</v>
      </c>
      <c r="D344" s="440">
        <v>6.8</v>
      </c>
      <c r="E344" s="440">
        <v>16</v>
      </c>
      <c r="F344" s="440">
        <v>6.6</v>
      </c>
      <c r="G344" s="440">
        <v>27.4</v>
      </c>
      <c r="H344" s="440">
        <v>40.4</v>
      </c>
      <c r="I344" s="440">
        <v>17.9</v>
      </c>
      <c r="J344" s="440">
        <v>67.7</v>
      </c>
      <c r="K344" s="440">
        <v>18.6</v>
      </c>
      <c r="L344" s="440">
        <v>35</v>
      </c>
      <c r="M344" s="440">
        <v>4.8</v>
      </c>
      <c r="N344" s="440">
        <v>19</v>
      </c>
      <c r="O344" s="440">
        <v>13.1</v>
      </c>
      <c r="P344" s="440">
        <v>5.5</v>
      </c>
      <c r="Q344" s="440">
        <v>21.2</v>
      </c>
      <c r="R344" s="440">
        <v>5.8</v>
      </c>
      <c r="S344" s="440">
        <v>12</v>
      </c>
      <c r="T344" s="441">
        <v>80</v>
      </c>
    </row>
    <row r="345" spans="2:20" ht="12">
      <c r="B345" s="439">
        <v>2003</v>
      </c>
      <c r="C345" s="440">
        <v>2.5</v>
      </c>
      <c r="D345" s="440">
        <v>6.3</v>
      </c>
      <c r="E345" s="440">
        <v>19.3</v>
      </c>
      <c r="F345" s="440">
        <v>5.6</v>
      </c>
      <c r="G345" s="440">
        <v>23.2</v>
      </c>
      <c r="H345" s="440">
        <v>39.2</v>
      </c>
      <c r="I345" s="440">
        <v>17</v>
      </c>
      <c r="J345" s="440">
        <v>71.6</v>
      </c>
      <c r="K345" s="440">
        <v>19.1</v>
      </c>
      <c r="L345" s="440">
        <v>30</v>
      </c>
      <c r="M345" s="440">
        <v>5.1</v>
      </c>
      <c r="N345" s="440">
        <v>15.5</v>
      </c>
      <c r="O345" s="440">
        <v>11.5</v>
      </c>
      <c r="P345" s="440">
        <v>9.6</v>
      </c>
      <c r="Q345" s="440">
        <v>25.9</v>
      </c>
      <c r="R345" s="440" t="s">
        <v>760</v>
      </c>
      <c r="S345" s="440">
        <v>12</v>
      </c>
      <c r="T345" s="441">
        <v>69.9</v>
      </c>
    </row>
    <row r="346" spans="2:20" ht="12">
      <c r="B346" s="439">
        <v>2002</v>
      </c>
      <c r="C346" s="440">
        <v>2.4</v>
      </c>
      <c r="D346" s="440">
        <v>5</v>
      </c>
      <c r="E346" s="440">
        <v>22.7</v>
      </c>
      <c r="F346" s="440">
        <v>7.4</v>
      </c>
      <c r="G346" s="440">
        <v>19.4</v>
      </c>
      <c r="H346" s="440">
        <v>39.2</v>
      </c>
      <c r="I346" s="440">
        <v>16.9</v>
      </c>
      <c r="J346" s="440">
        <v>63.8</v>
      </c>
      <c r="K346" s="440">
        <v>15.8</v>
      </c>
      <c r="L346" s="440">
        <v>26.7</v>
      </c>
      <c r="M346" s="440">
        <v>3.2</v>
      </c>
      <c r="N346" s="440">
        <v>19</v>
      </c>
      <c r="O346" s="440">
        <v>10.3</v>
      </c>
      <c r="P346" s="440">
        <v>7.8</v>
      </c>
      <c r="Q346" s="440">
        <v>31</v>
      </c>
      <c r="R346" s="440">
        <v>5</v>
      </c>
      <c r="S346" s="440">
        <v>9.7</v>
      </c>
      <c r="T346" s="441">
        <v>70.3</v>
      </c>
    </row>
    <row r="347" spans="2:20" ht="12">
      <c r="B347" s="439">
        <v>2001</v>
      </c>
      <c r="C347" s="440">
        <v>2.6</v>
      </c>
      <c r="D347" s="440">
        <v>3.3</v>
      </c>
      <c r="E347" s="440">
        <v>20.5</v>
      </c>
      <c r="F347" s="440">
        <v>7.2</v>
      </c>
      <c r="G347" s="440">
        <v>19.6</v>
      </c>
      <c r="H347" s="440">
        <v>39.3</v>
      </c>
      <c r="I347" s="440">
        <v>19.7</v>
      </c>
      <c r="J347" s="440">
        <v>58.4</v>
      </c>
      <c r="K347" s="440">
        <v>11.6</v>
      </c>
      <c r="L347" s="440">
        <v>39</v>
      </c>
      <c r="M347" s="440">
        <v>4.6</v>
      </c>
      <c r="N347" s="440">
        <v>10.5</v>
      </c>
      <c r="O347" s="440">
        <v>9.8</v>
      </c>
      <c r="P347" s="440">
        <v>5.6</v>
      </c>
      <c r="Q347" s="440">
        <v>23.6</v>
      </c>
      <c r="R347" s="440">
        <v>5.1</v>
      </c>
      <c r="S347" s="440">
        <v>9.7</v>
      </c>
      <c r="T347" s="441">
        <v>61.7</v>
      </c>
    </row>
    <row r="348" spans="2:20" ht="12">
      <c r="B348" s="439">
        <v>2000</v>
      </c>
      <c r="C348" s="440">
        <v>2.5</v>
      </c>
      <c r="D348" s="440">
        <v>4.3</v>
      </c>
      <c r="E348" s="440">
        <v>26.4</v>
      </c>
      <c r="F348" s="440">
        <v>6.8</v>
      </c>
      <c r="G348" s="440">
        <v>23.4</v>
      </c>
      <c r="H348" s="440">
        <v>34.3</v>
      </c>
      <c r="I348" s="440">
        <v>17.5</v>
      </c>
      <c r="J348" s="440">
        <v>47.5</v>
      </c>
      <c r="K348" s="440">
        <v>15.2</v>
      </c>
      <c r="L348" s="440">
        <v>35.8</v>
      </c>
      <c r="M348" s="440">
        <v>4.4</v>
      </c>
      <c r="N348" s="440">
        <v>14.3</v>
      </c>
      <c r="O348" s="440">
        <v>9.1</v>
      </c>
      <c r="P348" s="440">
        <v>3.3</v>
      </c>
      <c r="Q348" s="440">
        <v>24.8</v>
      </c>
      <c r="R348" s="440">
        <v>4.9</v>
      </c>
      <c r="S348" s="440">
        <v>8.6</v>
      </c>
      <c r="T348" s="441">
        <v>56</v>
      </c>
    </row>
    <row r="349" spans="2:20" ht="12">
      <c r="B349" s="439">
        <v>1999</v>
      </c>
      <c r="C349" s="440">
        <v>2.3</v>
      </c>
      <c r="D349" s="440">
        <v>5.9</v>
      </c>
      <c r="E349" s="440">
        <v>17.2</v>
      </c>
      <c r="F349" s="440">
        <v>8.2</v>
      </c>
      <c r="G349" s="440">
        <v>27.4</v>
      </c>
      <c r="H349" s="440">
        <v>43.1</v>
      </c>
      <c r="I349" s="440">
        <v>19.9</v>
      </c>
      <c r="J349" s="440">
        <v>69</v>
      </c>
      <c r="K349" s="440">
        <v>19.6</v>
      </c>
      <c r="L349" s="440">
        <v>32.7</v>
      </c>
      <c r="M349" s="440">
        <v>4.1</v>
      </c>
      <c r="N349" s="440">
        <v>18.1</v>
      </c>
      <c r="O349" s="440">
        <v>12.6</v>
      </c>
      <c r="P349" s="440">
        <v>6.8</v>
      </c>
      <c r="Q349" s="440">
        <v>34.2</v>
      </c>
      <c r="R349" s="440">
        <v>3.7</v>
      </c>
      <c r="S349" s="440">
        <v>10.4</v>
      </c>
      <c r="T349" s="441">
        <v>64.1</v>
      </c>
    </row>
    <row r="350" spans="2:20" ht="12">
      <c r="B350" s="439">
        <v>1998</v>
      </c>
      <c r="C350" s="440">
        <v>2</v>
      </c>
      <c r="D350" s="440">
        <v>5.8</v>
      </c>
      <c r="E350" s="440">
        <v>13.9</v>
      </c>
      <c r="F350" s="440">
        <v>7</v>
      </c>
      <c r="G350" s="440">
        <v>33.2</v>
      </c>
      <c r="H350" s="440">
        <v>50.2</v>
      </c>
      <c r="I350" s="440">
        <v>17.4</v>
      </c>
      <c r="J350" s="440">
        <v>62.3</v>
      </c>
      <c r="K350" s="440">
        <v>22.5</v>
      </c>
      <c r="L350" s="440">
        <v>36.3</v>
      </c>
      <c r="M350" s="440">
        <v>4.1</v>
      </c>
      <c r="N350" s="440">
        <v>19.1</v>
      </c>
      <c r="O350" s="440">
        <v>11.1</v>
      </c>
      <c r="P350" s="440">
        <v>5.8</v>
      </c>
      <c r="Q350" s="440">
        <v>27.8</v>
      </c>
      <c r="R350" s="440">
        <v>3.3</v>
      </c>
      <c r="S350" s="440">
        <v>11.6</v>
      </c>
      <c r="T350" s="441">
        <v>72.4</v>
      </c>
    </row>
    <row r="351" spans="2:20" ht="12">
      <c r="B351" s="439">
        <v>1997</v>
      </c>
      <c r="C351" s="440">
        <v>1.5</v>
      </c>
      <c r="D351" s="440">
        <v>4.2</v>
      </c>
      <c r="E351" s="440">
        <v>20</v>
      </c>
      <c r="F351" s="440">
        <v>5.9</v>
      </c>
      <c r="G351" s="440">
        <v>21.8</v>
      </c>
      <c r="H351" s="440">
        <v>38.5</v>
      </c>
      <c r="I351" s="440">
        <v>13.9</v>
      </c>
      <c r="J351" s="440">
        <v>67.5</v>
      </c>
      <c r="K351" s="440">
        <v>21.3</v>
      </c>
      <c r="L351" s="440">
        <v>36.8</v>
      </c>
      <c r="M351" s="440">
        <v>4.1</v>
      </c>
      <c r="N351" s="440">
        <v>14.9</v>
      </c>
      <c r="O351" s="440">
        <v>12.3</v>
      </c>
      <c r="P351" s="440">
        <v>8.4</v>
      </c>
      <c r="Q351" s="440">
        <v>36.5</v>
      </c>
      <c r="R351" s="440">
        <v>4.9</v>
      </c>
      <c r="S351" s="440">
        <v>11.3</v>
      </c>
      <c r="T351" s="441">
        <v>60.1</v>
      </c>
    </row>
    <row r="352" spans="2:20" ht="12">
      <c r="B352" s="439">
        <v>1996</v>
      </c>
      <c r="C352" s="440">
        <v>2.1</v>
      </c>
      <c r="D352" s="440">
        <v>4.5</v>
      </c>
      <c r="E352" s="440">
        <v>13</v>
      </c>
      <c r="F352" s="440">
        <v>6.6</v>
      </c>
      <c r="G352" s="440">
        <v>24.5</v>
      </c>
      <c r="H352" s="440">
        <v>42</v>
      </c>
      <c r="I352" s="440">
        <v>14.1</v>
      </c>
      <c r="J352" s="440">
        <v>50.5</v>
      </c>
      <c r="K352" s="440">
        <v>24.8</v>
      </c>
      <c r="L352" s="440">
        <v>35.7</v>
      </c>
      <c r="M352" s="440">
        <v>4</v>
      </c>
      <c r="N352" s="440">
        <v>13.2</v>
      </c>
      <c r="O352" s="440">
        <v>10.9</v>
      </c>
      <c r="P352" s="440">
        <v>8</v>
      </c>
      <c r="Q352" s="440">
        <v>26.6</v>
      </c>
      <c r="R352" s="440">
        <v>4.5</v>
      </c>
      <c r="S352" s="440">
        <v>11.1</v>
      </c>
      <c r="T352" s="441">
        <v>63.4</v>
      </c>
    </row>
    <row r="353" spans="2:20" ht="12">
      <c r="B353" s="439">
        <v>1995</v>
      </c>
      <c r="C353" s="440">
        <v>2.4</v>
      </c>
      <c r="D353" s="440">
        <v>5.1</v>
      </c>
      <c r="E353" s="440">
        <v>13</v>
      </c>
      <c r="F353" s="440">
        <v>7.4</v>
      </c>
      <c r="G353" s="440">
        <v>28.7</v>
      </c>
      <c r="H353" s="440">
        <v>40.8</v>
      </c>
      <c r="I353" s="440">
        <v>17.5</v>
      </c>
      <c r="J353" s="440">
        <v>84.5</v>
      </c>
      <c r="K353" s="440">
        <v>23.7</v>
      </c>
      <c r="L353" s="440">
        <v>33</v>
      </c>
      <c r="M353" s="440">
        <v>3.6</v>
      </c>
      <c r="N353" s="440">
        <v>15.5</v>
      </c>
      <c r="O353" s="440">
        <v>15</v>
      </c>
      <c r="P353" s="440">
        <v>12.1</v>
      </c>
      <c r="Q353" s="440">
        <v>22.4</v>
      </c>
      <c r="R353" s="440">
        <v>3.5</v>
      </c>
      <c r="S353" s="440">
        <v>10.6</v>
      </c>
      <c r="T353" s="441">
        <v>60.8</v>
      </c>
    </row>
    <row r="354" spans="2:20" ht="12">
      <c r="B354" s="439">
        <v>1994</v>
      </c>
      <c r="C354" s="440">
        <v>1.8</v>
      </c>
      <c r="D354" s="440">
        <v>5.3</v>
      </c>
      <c r="E354" s="440">
        <v>20.3</v>
      </c>
      <c r="F354" s="440">
        <v>6.7</v>
      </c>
      <c r="G354" s="440">
        <v>29</v>
      </c>
      <c r="H354" s="440">
        <v>55.6</v>
      </c>
      <c r="I354" s="440">
        <v>15.3</v>
      </c>
      <c r="J354" s="440">
        <v>89.7</v>
      </c>
      <c r="K354" s="440">
        <v>23.6</v>
      </c>
      <c r="L354" s="440">
        <v>21</v>
      </c>
      <c r="M354" s="440">
        <v>3.6</v>
      </c>
      <c r="N354" s="440">
        <v>16.5</v>
      </c>
      <c r="O354" s="440">
        <v>17.3</v>
      </c>
      <c r="P354" s="440">
        <v>9</v>
      </c>
      <c r="Q354" s="440">
        <v>36.9</v>
      </c>
      <c r="R354" s="440">
        <v>2.7</v>
      </c>
      <c r="S354" s="440">
        <v>11.2</v>
      </c>
      <c r="T354" s="441">
        <v>57.8</v>
      </c>
    </row>
    <row r="355" spans="2:20" ht="12">
      <c r="B355" s="439">
        <v>1993</v>
      </c>
      <c r="C355" s="440">
        <v>2</v>
      </c>
      <c r="D355" s="440">
        <v>4.4</v>
      </c>
      <c r="E355" s="440">
        <v>20.8</v>
      </c>
      <c r="F355" s="440">
        <v>4.8</v>
      </c>
      <c r="G355" s="440">
        <v>25.8</v>
      </c>
      <c r="H355" s="440">
        <v>56.1</v>
      </c>
      <c r="I355" s="440">
        <v>12.7</v>
      </c>
      <c r="J355" s="440">
        <v>58.2</v>
      </c>
      <c r="K355" s="440">
        <v>21.4</v>
      </c>
      <c r="L355" s="440">
        <v>37.4</v>
      </c>
      <c r="M355" s="440">
        <v>4.3</v>
      </c>
      <c r="N355" s="440">
        <v>13.3</v>
      </c>
      <c r="O355" s="440">
        <v>26.3</v>
      </c>
      <c r="P355" s="440">
        <v>9.4</v>
      </c>
      <c r="Q355" s="440">
        <v>31.9</v>
      </c>
      <c r="R355" s="440">
        <v>4.3</v>
      </c>
      <c r="S355" s="440">
        <v>9.1</v>
      </c>
      <c r="T355" s="441">
        <v>52.9</v>
      </c>
    </row>
    <row r="356" spans="2:20" ht="12">
      <c r="B356" s="439">
        <v>1992</v>
      </c>
      <c r="C356" s="440">
        <v>2</v>
      </c>
      <c r="D356" s="440">
        <v>5.4</v>
      </c>
      <c r="E356" s="440" t="s">
        <v>760</v>
      </c>
      <c r="F356" s="440">
        <v>7.1</v>
      </c>
      <c r="G356" s="440">
        <v>23.6</v>
      </c>
      <c r="H356" s="440">
        <v>51.8</v>
      </c>
      <c r="I356" s="440">
        <v>17.4</v>
      </c>
      <c r="J356" s="440">
        <v>64.3</v>
      </c>
      <c r="K356" s="440">
        <v>19</v>
      </c>
      <c r="L356" s="440">
        <v>27.5</v>
      </c>
      <c r="M356" s="440">
        <v>4.7</v>
      </c>
      <c r="N356" s="440">
        <v>9.5</v>
      </c>
      <c r="O356" s="440">
        <v>15.8</v>
      </c>
      <c r="P356" s="440">
        <v>10.5</v>
      </c>
      <c r="Q356" s="440">
        <v>31.2</v>
      </c>
      <c r="R356" s="440">
        <v>3.4</v>
      </c>
      <c r="S356" s="440">
        <v>9.6</v>
      </c>
      <c r="T356" s="441">
        <v>42.8</v>
      </c>
    </row>
    <row r="357" spans="2:20" ht="12">
      <c r="B357" s="439">
        <v>1991</v>
      </c>
      <c r="C357" s="440">
        <v>1.7</v>
      </c>
      <c r="D357" s="440">
        <v>5.4</v>
      </c>
      <c r="E357" s="440">
        <v>18.3</v>
      </c>
      <c r="F357" s="440">
        <v>4.1</v>
      </c>
      <c r="G357" s="440">
        <v>20.2</v>
      </c>
      <c r="H357" s="440">
        <v>49.8</v>
      </c>
      <c r="I357" s="440">
        <v>11.5</v>
      </c>
      <c r="J357" s="440">
        <v>64.3</v>
      </c>
      <c r="K357" s="440">
        <v>18.7</v>
      </c>
      <c r="L357" s="440">
        <v>29.4</v>
      </c>
      <c r="M357" s="440">
        <v>3.1</v>
      </c>
      <c r="N357" s="440">
        <v>12.5</v>
      </c>
      <c r="O357" s="440">
        <v>11.3</v>
      </c>
      <c r="P357" s="440">
        <v>10.8</v>
      </c>
      <c r="Q357" s="440">
        <v>23.7</v>
      </c>
      <c r="R357" s="440">
        <v>3.5</v>
      </c>
      <c r="S357" s="440">
        <v>9</v>
      </c>
      <c r="T357" s="441">
        <v>42.5</v>
      </c>
    </row>
    <row r="358" spans="2:20" ht="12">
      <c r="B358" s="439">
        <v>1990</v>
      </c>
      <c r="C358" s="440">
        <v>1.8</v>
      </c>
      <c r="D358" s="440">
        <v>5.9</v>
      </c>
      <c r="E358" s="440">
        <v>26.5</v>
      </c>
      <c r="F358" s="440">
        <v>6.4</v>
      </c>
      <c r="G358" s="440">
        <v>29.1</v>
      </c>
      <c r="H358" s="440">
        <v>59.9</v>
      </c>
      <c r="I358" s="440">
        <v>16.1</v>
      </c>
      <c r="J358" s="440">
        <v>54</v>
      </c>
      <c r="K358" s="440">
        <v>20.7</v>
      </c>
      <c r="L358" s="440">
        <v>33.3</v>
      </c>
      <c r="M358" s="440">
        <v>4.3</v>
      </c>
      <c r="N358" s="440">
        <v>10.4</v>
      </c>
      <c r="O358" s="440">
        <v>19.7</v>
      </c>
      <c r="P358" s="440">
        <v>9.4</v>
      </c>
      <c r="Q358" s="440">
        <v>42.3</v>
      </c>
      <c r="R358" s="440">
        <v>6.1</v>
      </c>
      <c r="S358" s="440">
        <v>9.8</v>
      </c>
      <c r="T358" s="441">
        <v>45.9</v>
      </c>
    </row>
    <row r="359" spans="2:20" ht="12">
      <c r="B359" s="439">
        <v>1989</v>
      </c>
      <c r="C359" s="440">
        <v>1.9</v>
      </c>
      <c r="D359" s="440">
        <v>4.6</v>
      </c>
      <c r="E359" s="440">
        <v>29.4</v>
      </c>
      <c r="F359" s="440">
        <v>7.7</v>
      </c>
      <c r="G359" s="440">
        <v>23.5</v>
      </c>
      <c r="H359" s="440">
        <v>50.5</v>
      </c>
      <c r="I359" s="440">
        <v>10.4</v>
      </c>
      <c r="J359" s="440">
        <v>82.1</v>
      </c>
      <c r="K359" s="440">
        <v>19.5</v>
      </c>
      <c r="L359" s="440">
        <v>35.7</v>
      </c>
      <c r="M359" s="440">
        <v>3.8</v>
      </c>
      <c r="N359" s="440">
        <v>9.1</v>
      </c>
      <c r="O359" s="440">
        <v>26.7</v>
      </c>
      <c r="P359" s="440">
        <v>10.8</v>
      </c>
      <c r="Q359" s="440">
        <v>29</v>
      </c>
      <c r="R359" s="440">
        <v>8.1</v>
      </c>
      <c r="S359" s="440">
        <v>9.7</v>
      </c>
      <c r="T359" s="441">
        <v>40.9</v>
      </c>
    </row>
    <row r="360" spans="2:20" ht="12">
      <c r="B360" s="439">
        <v>1988</v>
      </c>
      <c r="C360" s="440">
        <v>1.7</v>
      </c>
      <c r="D360" s="440">
        <v>4.9</v>
      </c>
      <c r="E360" s="440">
        <v>27.3</v>
      </c>
      <c r="F360" s="440">
        <v>6.1</v>
      </c>
      <c r="G360" s="440">
        <v>23.5</v>
      </c>
      <c r="H360" s="440">
        <v>53.9</v>
      </c>
      <c r="I360" s="440">
        <v>10.3</v>
      </c>
      <c r="J360" s="440">
        <v>89</v>
      </c>
      <c r="K360" s="440">
        <v>17.5</v>
      </c>
      <c r="L360" s="440">
        <v>33.9</v>
      </c>
      <c r="M360" s="440">
        <v>2.4</v>
      </c>
      <c r="N360" s="440">
        <v>11.2</v>
      </c>
      <c r="O360" s="440">
        <v>26</v>
      </c>
      <c r="P360" s="440">
        <v>8.9</v>
      </c>
      <c r="Q360" s="440">
        <v>26.7</v>
      </c>
      <c r="R360" s="440">
        <v>7.7</v>
      </c>
      <c r="S360" s="440">
        <v>8.6</v>
      </c>
      <c r="T360" s="441">
        <v>37.8</v>
      </c>
    </row>
    <row r="361" spans="2:20" ht="12">
      <c r="B361" s="439">
        <v>1987</v>
      </c>
      <c r="C361" s="440">
        <v>1.4</v>
      </c>
      <c r="D361" s="440">
        <v>5.2</v>
      </c>
      <c r="E361" s="440">
        <v>26.5</v>
      </c>
      <c r="F361" s="440">
        <v>8.3</v>
      </c>
      <c r="G361" s="440">
        <v>31.2</v>
      </c>
      <c r="H361" s="440">
        <v>53.7</v>
      </c>
      <c r="I361" s="440">
        <v>21.2</v>
      </c>
      <c r="J361" s="440">
        <v>72.1</v>
      </c>
      <c r="K361" s="440">
        <v>16.8</v>
      </c>
      <c r="L361" s="440">
        <v>37.2</v>
      </c>
      <c r="M361" s="440">
        <v>3.4</v>
      </c>
      <c r="N361" s="440">
        <v>12.6</v>
      </c>
      <c r="O361" s="440">
        <v>30.3</v>
      </c>
      <c r="P361" s="440">
        <v>11.4</v>
      </c>
      <c r="Q361" s="440">
        <v>34.1</v>
      </c>
      <c r="R361" s="440">
        <v>9</v>
      </c>
      <c r="S361" s="440">
        <v>10.4</v>
      </c>
      <c r="T361" s="441">
        <v>42.6</v>
      </c>
    </row>
    <row r="362" spans="2:20" ht="12">
      <c r="B362" s="439">
        <v>1986</v>
      </c>
      <c r="C362" s="440">
        <v>1.6</v>
      </c>
      <c r="D362" s="440">
        <v>5.2</v>
      </c>
      <c r="E362" s="440">
        <v>23.1</v>
      </c>
      <c r="F362" s="440">
        <v>8.1</v>
      </c>
      <c r="G362" s="440">
        <v>28.6</v>
      </c>
      <c r="H362" s="440">
        <v>46.7</v>
      </c>
      <c r="I362" s="440">
        <v>22.5</v>
      </c>
      <c r="J362" s="440">
        <v>59.5</v>
      </c>
      <c r="K362" s="440">
        <v>18.6</v>
      </c>
      <c r="L362" s="440">
        <v>36.2</v>
      </c>
      <c r="M362" s="440">
        <v>4</v>
      </c>
      <c r="N362" s="440">
        <v>10.7</v>
      </c>
      <c r="O362" s="440">
        <v>31.3</v>
      </c>
      <c r="P362" s="440">
        <v>12.9</v>
      </c>
      <c r="Q362" s="440">
        <v>35.9</v>
      </c>
      <c r="R362" s="440">
        <v>6.1</v>
      </c>
      <c r="S362" s="440">
        <v>9.5</v>
      </c>
      <c r="T362" s="441">
        <v>40.5</v>
      </c>
    </row>
    <row r="363" spans="2:20" ht="12">
      <c r="B363" s="439">
        <v>1985</v>
      </c>
      <c r="C363" s="440">
        <v>1.4</v>
      </c>
      <c r="D363" s="440">
        <v>6</v>
      </c>
      <c r="E363" s="440">
        <v>27.2</v>
      </c>
      <c r="F363" s="440">
        <v>8.5</v>
      </c>
      <c r="G363" s="440">
        <v>38.7</v>
      </c>
      <c r="H363" s="440">
        <v>55.5</v>
      </c>
      <c r="I363" s="440">
        <v>18.3</v>
      </c>
      <c r="J363" s="440">
        <v>62.7</v>
      </c>
      <c r="K363" s="440">
        <v>19.4</v>
      </c>
      <c r="L363" s="440">
        <v>42.6</v>
      </c>
      <c r="M363" s="440">
        <v>4.6</v>
      </c>
      <c r="N363" s="440">
        <v>12.5</v>
      </c>
      <c r="O363" s="440">
        <v>22.7</v>
      </c>
      <c r="P363" s="440">
        <v>11.3</v>
      </c>
      <c r="Q363" s="440">
        <v>32.3</v>
      </c>
      <c r="R363" s="440">
        <v>10.1</v>
      </c>
      <c r="S363" s="440">
        <v>10</v>
      </c>
      <c r="T363" s="441">
        <v>40.7</v>
      </c>
    </row>
    <row r="364" spans="2:20" ht="12">
      <c r="B364" s="439">
        <v>1984</v>
      </c>
      <c r="C364" s="440">
        <v>1.3</v>
      </c>
      <c r="D364" s="440">
        <v>6.4</v>
      </c>
      <c r="E364" s="440">
        <v>29.1</v>
      </c>
      <c r="F364" s="440">
        <v>11.8</v>
      </c>
      <c r="G364" s="440">
        <v>38.5</v>
      </c>
      <c r="H364" s="440">
        <v>72.1</v>
      </c>
      <c r="I364" s="440">
        <v>23.9</v>
      </c>
      <c r="J364" s="440">
        <v>78.8</v>
      </c>
      <c r="K364" s="440">
        <v>20.1</v>
      </c>
      <c r="L364" s="440">
        <v>42.6</v>
      </c>
      <c r="M364" s="440">
        <v>3.8</v>
      </c>
      <c r="N364" s="440">
        <v>12.1</v>
      </c>
      <c r="O364" s="440">
        <v>30.1</v>
      </c>
      <c r="P364" s="440">
        <v>10.5</v>
      </c>
      <c r="Q364" s="440">
        <v>40.3</v>
      </c>
      <c r="R364" s="440">
        <v>9</v>
      </c>
      <c r="S364" s="440">
        <v>10.8</v>
      </c>
      <c r="T364" s="441">
        <v>40.9</v>
      </c>
    </row>
    <row r="365" spans="2:20" ht="12">
      <c r="B365" s="439">
        <v>1983</v>
      </c>
      <c r="C365" s="440">
        <v>1.2</v>
      </c>
      <c r="D365" s="440">
        <v>5.9</v>
      </c>
      <c r="E365" s="440">
        <v>25.2</v>
      </c>
      <c r="F365" s="440">
        <v>12.9</v>
      </c>
      <c r="G365" s="440">
        <v>38.1</v>
      </c>
      <c r="H365" s="440">
        <v>67.4</v>
      </c>
      <c r="I365" s="440">
        <v>21.7</v>
      </c>
      <c r="J365" s="440">
        <v>73.3</v>
      </c>
      <c r="K365" s="440">
        <v>20.3</v>
      </c>
      <c r="L365" s="440">
        <v>33.3</v>
      </c>
      <c r="M365" s="440">
        <v>2.2</v>
      </c>
      <c r="N365" s="440">
        <v>11.9</v>
      </c>
      <c r="O365" s="440">
        <v>27.6</v>
      </c>
      <c r="P365" s="440">
        <v>10.3</v>
      </c>
      <c r="Q365" s="440">
        <v>25.1</v>
      </c>
      <c r="R365" s="440">
        <v>6.3</v>
      </c>
      <c r="S365" s="440">
        <v>9.5</v>
      </c>
      <c r="T365" s="441">
        <v>31.7</v>
      </c>
    </row>
    <row r="366" spans="2:20" ht="12">
      <c r="B366" s="439">
        <v>1982</v>
      </c>
      <c r="C366" s="440">
        <v>1.8</v>
      </c>
      <c r="D366" s="440">
        <v>5.8</v>
      </c>
      <c r="E366" s="440">
        <v>27.9</v>
      </c>
      <c r="F366" s="440">
        <v>12.9</v>
      </c>
      <c r="G366" s="440">
        <v>41.3</v>
      </c>
      <c r="H366" s="440">
        <v>67.9</v>
      </c>
      <c r="I366" s="440">
        <v>20.9</v>
      </c>
      <c r="J366" s="440">
        <v>73.2</v>
      </c>
      <c r="K366" s="440">
        <v>21.1</v>
      </c>
      <c r="L366" s="440">
        <v>35</v>
      </c>
      <c r="M366" s="440">
        <v>3.5</v>
      </c>
      <c r="N366" s="440">
        <v>12.6</v>
      </c>
      <c r="O366" s="440">
        <v>29</v>
      </c>
      <c r="P366" s="440">
        <v>6.3</v>
      </c>
      <c r="Q366" s="440">
        <v>40.8</v>
      </c>
      <c r="R366" s="440">
        <v>6</v>
      </c>
      <c r="S366" s="440">
        <v>10.8</v>
      </c>
      <c r="T366" s="441">
        <v>40.4</v>
      </c>
    </row>
    <row r="367" spans="2:20" ht="12">
      <c r="B367" s="439">
        <v>1981</v>
      </c>
      <c r="C367" s="440">
        <v>1.4</v>
      </c>
      <c r="D367" s="440">
        <v>5.2</v>
      </c>
      <c r="E367" s="440">
        <v>27.2</v>
      </c>
      <c r="F367" s="440">
        <v>9.7</v>
      </c>
      <c r="G367" s="440">
        <v>38.8</v>
      </c>
      <c r="H367" s="440">
        <v>55</v>
      </c>
      <c r="I367" s="440">
        <v>17.6</v>
      </c>
      <c r="J367" s="440">
        <v>82.3</v>
      </c>
      <c r="K367" s="440">
        <v>20</v>
      </c>
      <c r="L367" s="440">
        <v>37.8</v>
      </c>
      <c r="M367" s="440">
        <v>3.7</v>
      </c>
      <c r="N367" s="440">
        <v>11.8</v>
      </c>
      <c r="O367" s="440">
        <v>29.7</v>
      </c>
      <c r="P367" s="440">
        <v>6.4</v>
      </c>
      <c r="Q367" s="440">
        <v>36.8</v>
      </c>
      <c r="R367" s="440">
        <v>6.1</v>
      </c>
      <c r="S367" s="440">
        <v>10.7</v>
      </c>
      <c r="T367" s="441">
        <v>39</v>
      </c>
    </row>
    <row r="368" spans="2:20" ht="12">
      <c r="B368" s="439">
        <v>1980</v>
      </c>
      <c r="C368" s="440">
        <v>1.6</v>
      </c>
      <c r="D368" s="440">
        <v>6</v>
      </c>
      <c r="E368" s="440">
        <v>28.3</v>
      </c>
      <c r="F368" s="440">
        <v>6.1</v>
      </c>
      <c r="G368" s="440">
        <v>38.4</v>
      </c>
      <c r="H368" s="440">
        <v>38.2</v>
      </c>
      <c r="I368" s="440">
        <v>19.9</v>
      </c>
      <c r="J368" s="440">
        <v>77.8</v>
      </c>
      <c r="K368" s="440">
        <v>19.2</v>
      </c>
      <c r="L368" s="440">
        <v>29.7</v>
      </c>
      <c r="M368" s="440">
        <v>3.7</v>
      </c>
      <c r="N368" s="440">
        <v>9.7</v>
      </c>
      <c r="O368" s="440">
        <v>30</v>
      </c>
      <c r="P368" s="440">
        <v>9.9</v>
      </c>
      <c r="Q368" s="440">
        <v>40.3</v>
      </c>
      <c r="R368" s="440">
        <v>7.4</v>
      </c>
      <c r="S368" s="440">
        <v>10.3</v>
      </c>
      <c r="T368" s="441">
        <v>36.4</v>
      </c>
    </row>
    <row r="369" spans="2:20" ht="12">
      <c r="B369" s="442">
        <v>1979</v>
      </c>
      <c r="C369" s="443">
        <v>1.8</v>
      </c>
      <c r="D369" s="443">
        <v>5.7</v>
      </c>
      <c r="E369" s="443">
        <v>28.2</v>
      </c>
      <c r="F369" s="443">
        <v>6</v>
      </c>
      <c r="G369" s="443">
        <v>38.4</v>
      </c>
      <c r="H369" s="443">
        <v>64.6</v>
      </c>
      <c r="I369" s="443">
        <v>22.1</v>
      </c>
      <c r="J369" s="443">
        <v>82.9</v>
      </c>
      <c r="K369" s="443">
        <v>20.2</v>
      </c>
      <c r="L369" s="443">
        <v>31.4</v>
      </c>
      <c r="M369" s="443">
        <v>3.6</v>
      </c>
      <c r="N369" s="443">
        <v>12.8</v>
      </c>
      <c r="O369" s="443">
        <v>26.2</v>
      </c>
      <c r="P369" s="443">
        <v>10.5</v>
      </c>
      <c r="Q369" s="443">
        <v>34.7</v>
      </c>
      <c r="R369" s="443">
        <v>8.1</v>
      </c>
      <c r="S369" s="443">
        <v>10.8</v>
      </c>
      <c r="T369" s="444">
        <v>41.9</v>
      </c>
    </row>
    <row r="370" spans="2:20" ht="12">
      <c r="B370" s="445" t="s">
        <v>699</v>
      </c>
      <c r="C370" s="446">
        <f aca="true" t="shared" si="14" ref="C370:T370">AVERAGE(C334:C369)</f>
        <v>2.4333333333333336</v>
      </c>
      <c r="D370" s="446">
        <f t="shared" si="14"/>
        <v>5.602777777777778</v>
      </c>
      <c r="E370" s="446">
        <f t="shared" si="14"/>
        <v>21.854285714285716</v>
      </c>
      <c r="F370" s="446">
        <f t="shared" si="14"/>
        <v>7.476470588235294</v>
      </c>
      <c r="G370" s="446">
        <f t="shared" si="14"/>
        <v>28.644444444444446</v>
      </c>
      <c r="H370" s="446">
        <f t="shared" si="14"/>
        <v>49.719444444444456</v>
      </c>
      <c r="I370" s="446">
        <f t="shared" si="14"/>
        <v>17.769444444444442</v>
      </c>
      <c r="J370" s="446">
        <f t="shared" si="14"/>
        <v>66.78888888888889</v>
      </c>
      <c r="K370" s="446">
        <f t="shared" si="14"/>
        <v>20.511111111111113</v>
      </c>
      <c r="L370" s="446">
        <f t="shared" si="14"/>
        <v>35.18888888888889</v>
      </c>
      <c r="M370" s="446">
        <f t="shared" si="14"/>
        <v>4.047222222222221</v>
      </c>
      <c r="N370" s="446">
        <f t="shared" si="14"/>
        <v>15.52777777777778</v>
      </c>
      <c r="O370" s="446">
        <f t="shared" si="14"/>
        <v>18.716666666666672</v>
      </c>
      <c r="P370" s="446">
        <f t="shared" si="14"/>
        <v>10.114705882352942</v>
      </c>
      <c r="Q370" s="446">
        <f t="shared" si="14"/>
        <v>30.40285714285714</v>
      </c>
      <c r="R370" s="446">
        <f t="shared" si="14"/>
        <v>5.770588235294118</v>
      </c>
      <c r="S370" s="446">
        <f t="shared" si="14"/>
        <v>10.76388888888889</v>
      </c>
      <c r="T370" s="447">
        <f t="shared" si="14"/>
        <v>57.82777777777778</v>
      </c>
    </row>
    <row r="371" spans="2:20" ht="12">
      <c r="B371" s="445" t="s">
        <v>761</v>
      </c>
      <c r="C371" s="446">
        <f aca="true" t="shared" si="15" ref="C371:T371">AVERAGE(C334:C340)</f>
        <v>4.214285714285714</v>
      </c>
      <c r="D371" s="446">
        <f t="shared" si="15"/>
        <v>6.757142857142857</v>
      </c>
      <c r="E371" s="446">
        <f t="shared" si="15"/>
        <v>21.557142857142857</v>
      </c>
      <c r="F371" s="446">
        <f t="shared" si="15"/>
        <v>7.433333333333334</v>
      </c>
      <c r="G371" s="446">
        <f t="shared" si="15"/>
        <v>28.28571428571428</v>
      </c>
      <c r="H371" s="446">
        <f t="shared" si="15"/>
        <v>52.55714285714286</v>
      </c>
      <c r="I371" s="446">
        <f t="shared" si="15"/>
        <v>19.057142857142857</v>
      </c>
      <c r="J371" s="446">
        <f t="shared" si="15"/>
        <v>58.61428571428571</v>
      </c>
      <c r="K371" s="446">
        <f t="shared" si="15"/>
        <v>25.842857142857145</v>
      </c>
      <c r="L371" s="446">
        <f t="shared" si="15"/>
        <v>40.17142857142857</v>
      </c>
      <c r="M371" s="446">
        <f t="shared" si="15"/>
        <v>4.571428571428571</v>
      </c>
      <c r="N371" s="446">
        <f t="shared" si="15"/>
        <v>22.057142857142857</v>
      </c>
      <c r="O371" s="446">
        <f t="shared" si="15"/>
        <v>16.02857142857143</v>
      </c>
      <c r="P371" s="446">
        <f t="shared" si="15"/>
        <v>15.466666666666669</v>
      </c>
      <c r="Q371" s="446">
        <f t="shared" si="15"/>
        <v>29.41666666666666</v>
      </c>
      <c r="R371" s="446">
        <f t="shared" si="15"/>
        <v>5.633333333333334</v>
      </c>
      <c r="S371" s="446">
        <f t="shared" si="15"/>
        <v>11.971428571428572</v>
      </c>
      <c r="T371" s="447">
        <f t="shared" si="15"/>
        <v>73.74285714285715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7"/>
  </sheetPr>
  <dimension ref="B2:H36"/>
  <sheetViews>
    <sheetView zoomScalePageLayoutView="0" workbookViewId="0" topLeftCell="A1">
      <selection activeCell="C21" sqref="C21"/>
    </sheetView>
  </sheetViews>
  <sheetFormatPr defaultColWidth="9.140625" defaultRowHeight="12.75"/>
  <cols>
    <col min="1" max="1" width="1.1484375" style="0" customWidth="1"/>
    <col min="2" max="2" width="22.140625" style="0" customWidth="1"/>
    <col min="3" max="3" width="18.140625" style="0" customWidth="1"/>
    <col min="4" max="4" width="10.8515625" style="0" customWidth="1"/>
    <col min="5" max="5" width="3.57421875" style="0" customWidth="1"/>
    <col min="6" max="6" width="17.7109375" style="0" customWidth="1"/>
  </cols>
  <sheetData>
    <row r="1" ht="4.5" customHeight="1"/>
    <row r="2" ht="17.25">
      <c r="B2" s="346" t="s">
        <v>501</v>
      </c>
    </row>
    <row r="4" ht="12.75">
      <c r="B4" s="194" t="s">
        <v>506</v>
      </c>
    </row>
    <row r="6" spans="2:4" ht="12">
      <c r="B6" t="s">
        <v>503</v>
      </c>
      <c r="C6" s="582">
        <f ca="1">TODAY()</f>
        <v>43528</v>
      </c>
      <c r="D6" s="582"/>
    </row>
    <row r="17" spans="2:7" ht="21.75" customHeight="1" thickBot="1">
      <c r="B17" s="593"/>
      <c r="C17" s="593"/>
      <c r="D17" s="593"/>
      <c r="E17" s="593"/>
      <c r="F17" s="593"/>
      <c r="G17" s="593"/>
    </row>
    <row r="18" ht="23.25" customHeight="1"/>
    <row r="19" ht="12">
      <c r="B19" t="s">
        <v>505</v>
      </c>
    </row>
    <row r="20" ht="12.75" thickBot="1"/>
    <row r="21" spans="2:4" ht="21.75" customHeight="1" thickBot="1">
      <c r="B21" t="s">
        <v>507</v>
      </c>
      <c r="C21" s="585">
        <f>TOTALS!C6</f>
        <v>13200</v>
      </c>
      <c r="D21" s="583"/>
    </row>
    <row r="22" ht="18.75" customHeight="1" thickBot="1"/>
    <row r="23" spans="2:7" ht="20.25" customHeight="1" thickBot="1">
      <c r="B23" t="s">
        <v>200</v>
      </c>
      <c r="C23" s="585" t="s">
        <v>496</v>
      </c>
      <c r="D23" s="583"/>
      <c r="E23" s="584"/>
      <c r="F23" s="586">
        <f>TOTALS!C12</f>
        <v>11</v>
      </c>
      <c r="G23" s="587" t="s">
        <v>497</v>
      </c>
    </row>
    <row r="24" ht="12.75" thickBot="1"/>
    <row r="25" spans="2:8" ht="20.25" customHeight="1" thickBot="1">
      <c r="B25" s="23" t="s">
        <v>502</v>
      </c>
      <c r="C25" s="588">
        <f>TOTALS!E10</f>
        <v>12164.71519187891</v>
      </c>
      <c r="D25" s="589" t="s">
        <v>224</v>
      </c>
      <c r="E25" s="23"/>
      <c r="F25" s="588">
        <f>C25*(F$23/52)</f>
        <v>2573.3051367436155</v>
      </c>
      <c r="G25" s="589" t="s">
        <v>224</v>
      </c>
      <c r="H25" s="83"/>
    </row>
    <row r="27" spans="2:7" ht="12">
      <c r="B27" s="641" t="s">
        <v>307</v>
      </c>
      <c r="C27" s="627" t="s">
        <v>224</v>
      </c>
      <c r="D27" s="630" t="s">
        <v>308</v>
      </c>
      <c r="E27" s="638"/>
      <c r="F27" s="627" t="s">
        <v>224</v>
      </c>
      <c r="G27" s="634" t="s">
        <v>308</v>
      </c>
    </row>
    <row r="28" spans="2:7" ht="12">
      <c r="B28" s="642" t="s">
        <v>398</v>
      </c>
      <c r="C28" s="628">
        <f>TOTALS!F27</f>
        <v>67.99548152294342</v>
      </c>
      <c r="D28" s="631" t="s">
        <v>397</v>
      </c>
      <c r="E28" s="639"/>
      <c r="F28" s="628">
        <f>C28*(F$23/52)</f>
        <v>14.38365955293034</v>
      </c>
      <c r="G28" s="635" t="s">
        <v>397</v>
      </c>
    </row>
    <row r="29" spans="2:7" ht="12">
      <c r="B29" s="642" t="s">
        <v>382</v>
      </c>
      <c r="C29" s="628">
        <f>TOTALS!F28</f>
        <v>292.4415896853317</v>
      </c>
      <c r="D29" s="631" t="s">
        <v>397</v>
      </c>
      <c r="E29" s="639"/>
      <c r="F29" s="628">
        <f aca="true" t="shared" si="0" ref="F29:F36">C29*(F$23/52)</f>
        <v>61.862643971897086</v>
      </c>
      <c r="G29" s="635" t="s">
        <v>397</v>
      </c>
    </row>
    <row r="30" spans="2:7" ht="12">
      <c r="B30" s="642" t="s">
        <v>309</v>
      </c>
      <c r="C30" s="628">
        <f>TOTALS!F29</f>
        <v>389.34720630089373</v>
      </c>
      <c r="D30" s="632">
        <f>TOTALS!E69</f>
        <v>156.3550986737737</v>
      </c>
      <c r="E30" s="639"/>
      <c r="F30" s="628">
        <f t="shared" si="0"/>
        <v>82.36190902518906</v>
      </c>
      <c r="G30" s="636">
        <f>D30*(F$23/52)</f>
        <v>33.07511702714444</v>
      </c>
    </row>
    <row r="31" spans="2:7" ht="12">
      <c r="B31" s="642" t="s">
        <v>310</v>
      </c>
      <c r="C31" s="628">
        <f>TOTALS!F30</f>
        <v>123.5435347036773</v>
      </c>
      <c r="D31" s="632">
        <f>TOTALS!E70</f>
        <v>9275.919631544017</v>
      </c>
      <c r="E31" s="639"/>
      <c r="F31" s="628">
        <f t="shared" si="0"/>
        <v>26.134209264239427</v>
      </c>
      <c r="G31" s="636">
        <f aca="true" t="shared" si="1" ref="G31:G36">D31*(F$23/52)</f>
        <v>1962.2137682112343</v>
      </c>
    </row>
    <row r="32" spans="2:7" ht="12">
      <c r="B32" s="642" t="s">
        <v>341</v>
      </c>
      <c r="C32" s="628">
        <f>TOTALS!K71</f>
        <v>53.2252875203822</v>
      </c>
      <c r="D32" s="632">
        <f>TOTALS!E71</f>
        <v>6804.219112805892</v>
      </c>
      <c r="E32" s="639"/>
      <c r="F32" s="628">
        <f t="shared" si="0"/>
        <v>11.259195437003928</v>
      </c>
      <c r="G32" s="636">
        <f t="shared" si="1"/>
        <v>1439.354043093554</v>
      </c>
    </row>
    <row r="33" spans="2:7" ht="12">
      <c r="B33" s="642" t="s">
        <v>354</v>
      </c>
      <c r="C33" s="628">
        <f>TOTALS!K72</f>
        <v>748.4043490784286</v>
      </c>
      <c r="D33" s="632">
        <f>TOTALS!E72</f>
        <v>240526.26506024098</v>
      </c>
      <c r="E33" s="639"/>
      <c r="F33" s="628">
        <f t="shared" si="0"/>
        <v>158.31630461274452</v>
      </c>
      <c r="G33" s="636">
        <f t="shared" si="1"/>
        <v>50880.556070435596</v>
      </c>
    </row>
    <row r="34" spans="2:7" ht="12">
      <c r="B34" s="642" t="s">
        <v>340</v>
      </c>
      <c r="C34" s="628">
        <f>TOTALS!K73</f>
        <v>585.4544859337449</v>
      </c>
      <c r="D34" s="632">
        <f>TOTALS!E73</f>
        <v>4698.6117037975855</v>
      </c>
      <c r="E34" s="639"/>
      <c r="F34" s="628">
        <f t="shared" si="0"/>
        <v>123.84614125521526</v>
      </c>
      <c r="G34" s="636">
        <f t="shared" si="1"/>
        <v>993.9370911879507</v>
      </c>
    </row>
    <row r="35" spans="2:7" ht="12">
      <c r="B35" s="642" t="s">
        <v>784</v>
      </c>
      <c r="C35" s="628">
        <f>TOTALS!K74</f>
        <v>9691.64860057558</v>
      </c>
      <c r="D35" s="632">
        <f>TOTALS!E74</f>
        <v>1281.9469771094468</v>
      </c>
      <c r="E35" s="639"/>
      <c r="F35" s="628">
        <f t="shared" si="0"/>
        <v>2050.156434737142</v>
      </c>
      <c r="G35" s="636">
        <f t="shared" si="1"/>
        <v>271.1810913116137</v>
      </c>
    </row>
    <row r="36" spans="2:7" ht="12">
      <c r="B36" s="643" t="s">
        <v>344</v>
      </c>
      <c r="C36" s="629">
        <f>TOTALS!K75</f>
        <v>162.7124206133667</v>
      </c>
      <c r="D36" s="633">
        <f>TOTALS!E75</f>
        <v>615.7776355482665</v>
      </c>
      <c r="E36" s="640"/>
      <c r="F36" s="629">
        <f t="shared" si="0"/>
        <v>34.41993512975065</v>
      </c>
      <c r="G36" s="637">
        <f t="shared" si="1"/>
        <v>130.26065367367175</v>
      </c>
    </row>
  </sheetData>
  <sheetProtection password="8CAF" sheet="1" objects="1" scenarios="1"/>
  <printOptions/>
  <pageMargins left="0.75" right="0.75" top="1" bottom="1"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tabColor indexed="42"/>
  </sheetPr>
  <dimension ref="B1:N58"/>
  <sheetViews>
    <sheetView zoomScalePageLayoutView="0" workbookViewId="0" topLeftCell="A1">
      <selection activeCell="S37" sqref="S37"/>
    </sheetView>
  </sheetViews>
  <sheetFormatPr defaultColWidth="9.140625" defaultRowHeight="12.75"/>
  <cols>
    <col min="1" max="1" width="7.7109375" style="0" customWidth="1"/>
    <col min="2" max="2" width="51.8515625" style="0" customWidth="1"/>
    <col min="3" max="3" width="12.140625" style="0" customWidth="1"/>
    <col min="4" max="4" width="11.28125" style="0" customWidth="1"/>
    <col min="5" max="8" width="9.8515625" style="0" customWidth="1"/>
    <col min="9" max="13" width="7.7109375" style="0" customWidth="1"/>
    <col min="14" max="14" width="7.7109375" style="78" customWidth="1"/>
    <col min="15" max="15" width="4.140625" style="0" customWidth="1"/>
    <col min="22" max="22" width="50.140625" style="0" customWidth="1"/>
  </cols>
  <sheetData>
    <row r="1" ht="12">
      <c r="N1"/>
    </row>
    <row r="2" spans="2:14" ht="12">
      <c r="B2" s="1" t="s">
        <v>633</v>
      </c>
      <c r="C2" s="1"/>
      <c r="D2" s="1"/>
      <c r="E2" s="1"/>
      <c r="F2" s="1"/>
      <c r="G2" s="1"/>
      <c r="H2" s="1"/>
      <c r="I2" s="1"/>
      <c r="J2" s="1"/>
      <c r="K2" s="60"/>
      <c r="L2" s="60"/>
      <c r="M2" s="60"/>
      <c r="N2" s="60"/>
    </row>
    <row r="3" spans="2:14" ht="13.5" customHeight="1">
      <c r="B3" s="3" t="s">
        <v>634</v>
      </c>
      <c r="C3" s="1"/>
      <c r="D3" s="1"/>
      <c r="E3" s="1"/>
      <c r="F3" s="1"/>
      <c r="G3" s="1"/>
      <c r="H3" s="1"/>
      <c r="I3" s="1"/>
      <c r="J3" s="1"/>
      <c r="K3" s="60"/>
      <c r="L3" s="60"/>
      <c r="M3" s="60"/>
      <c r="N3" s="60"/>
    </row>
    <row r="4" spans="2:14" ht="12">
      <c r="B4" s="38" t="s">
        <v>635</v>
      </c>
      <c r="C4" s="2"/>
      <c r="D4" s="2"/>
      <c r="E4" s="2"/>
      <c r="F4" s="2"/>
      <c r="G4" s="2"/>
      <c r="H4" s="2"/>
      <c r="I4" s="2"/>
      <c r="J4" s="2"/>
      <c r="N4"/>
    </row>
    <row r="5" s="23" customFormat="1" ht="12"/>
    <row r="6" s="23" customFormat="1" ht="12">
      <c r="B6" s="23" t="s">
        <v>636</v>
      </c>
    </row>
    <row r="7" s="23" customFormat="1" ht="12"/>
    <row r="8" spans="2:8" s="23" customFormat="1" ht="12">
      <c r="B8" s="61" t="s">
        <v>637</v>
      </c>
      <c r="C8" s="62">
        <v>2010</v>
      </c>
      <c r="D8" s="62">
        <v>2011</v>
      </c>
      <c r="E8" s="62">
        <v>2012</v>
      </c>
      <c r="F8" s="62">
        <v>2013</v>
      </c>
      <c r="G8" s="62">
        <v>2014</v>
      </c>
      <c r="H8" s="63" t="s">
        <v>638</v>
      </c>
    </row>
    <row r="9" spans="2:8" s="23" customFormat="1" ht="12">
      <c r="B9" s="64" t="s">
        <v>639</v>
      </c>
      <c r="C9" s="65">
        <v>9793</v>
      </c>
      <c r="D9" s="65">
        <v>9824</v>
      </c>
      <c r="E9" s="65">
        <v>9886</v>
      </c>
      <c r="F9" s="65">
        <v>10040</v>
      </c>
      <c r="G9" s="65">
        <v>10112</v>
      </c>
      <c r="H9" s="66"/>
    </row>
    <row r="10" spans="2:8" s="23" customFormat="1" ht="12">
      <c r="B10" s="67" t="s">
        <v>640</v>
      </c>
      <c r="C10" s="68">
        <v>29321</v>
      </c>
      <c r="D10" s="68">
        <v>29567</v>
      </c>
      <c r="E10" s="68">
        <v>29979</v>
      </c>
      <c r="F10" s="68">
        <v>30083</v>
      </c>
      <c r="G10" s="68">
        <v>30213</v>
      </c>
      <c r="H10" s="69">
        <f>AVERAGE(C10:G10)</f>
        <v>29832.6</v>
      </c>
    </row>
    <row r="11" spans="2:14" ht="12">
      <c r="B11" s="64" t="s">
        <v>641</v>
      </c>
      <c r="C11" s="65">
        <v>239283</v>
      </c>
      <c r="D11" s="65">
        <v>242059</v>
      </c>
      <c r="E11" s="65">
        <v>246973</v>
      </c>
      <c r="F11" s="65">
        <v>251693</v>
      </c>
      <c r="G11" s="65">
        <v>254598</v>
      </c>
      <c r="H11" s="70"/>
      <c r="N11"/>
    </row>
    <row r="12" spans="2:14" ht="12">
      <c r="B12" s="64" t="s">
        <v>642</v>
      </c>
      <c r="C12" s="65">
        <v>239283</v>
      </c>
      <c r="D12" s="65">
        <v>242059</v>
      </c>
      <c r="E12" s="65">
        <v>246973</v>
      </c>
      <c r="F12" s="65">
        <v>251693</v>
      </c>
      <c r="G12" s="65">
        <v>254598</v>
      </c>
      <c r="H12" s="70"/>
      <c r="N12"/>
    </row>
    <row r="13" spans="2:8" s="74" customFormat="1" ht="12">
      <c r="B13" s="71" t="s">
        <v>643</v>
      </c>
      <c r="C13" s="72">
        <v>215931</v>
      </c>
      <c r="D13" s="72">
        <v>218910</v>
      </c>
      <c r="E13" s="72">
        <v>223548</v>
      </c>
      <c r="F13" s="72">
        <v>227482</v>
      </c>
      <c r="G13" s="72">
        <v>229881</v>
      </c>
      <c r="H13" s="73"/>
    </row>
    <row r="14" spans="2:14" ht="12">
      <c r="B14" s="64" t="s">
        <v>644</v>
      </c>
      <c r="C14" s="65">
        <v>18279</v>
      </c>
      <c r="D14" s="65">
        <v>18009</v>
      </c>
      <c r="E14" s="65">
        <v>18177</v>
      </c>
      <c r="F14" s="65">
        <v>18859</v>
      </c>
      <c r="G14" s="65">
        <v>19294</v>
      </c>
      <c r="H14" s="70"/>
      <c r="N14"/>
    </row>
    <row r="15" spans="2:14" ht="12">
      <c r="B15" s="64" t="s">
        <v>645</v>
      </c>
      <c r="C15" s="65">
        <v>408</v>
      </c>
      <c r="D15" s="65">
        <v>420</v>
      </c>
      <c r="E15" s="65">
        <v>432</v>
      </c>
      <c r="F15" s="65">
        <v>444</v>
      </c>
      <c r="G15" s="65">
        <v>456</v>
      </c>
      <c r="H15" s="70"/>
      <c r="N15"/>
    </row>
    <row r="16" spans="2:14" ht="14.25" customHeight="1">
      <c r="B16" s="64" t="s">
        <v>646</v>
      </c>
      <c r="C16" s="65">
        <v>4665</v>
      </c>
      <c r="D16" s="65">
        <v>4720</v>
      </c>
      <c r="E16" s="65">
        <v>4816</v>
      </c>
      <c r="F16" s="65">
        <v>4908</v>
      </c>
      <c r="G16" s="65">
        <v>4968</v>
      </c>
      <c r="H16" s="70"/>
      <c r="N16"/>
    </row>
    <row r="17" spans="2:8" s="74" customFormat="1" ht="14.25" customHeight="1">
      <c r="B17" s="75" t="s">
        <v>647</v>
      </c>
      <c r="C17" s="76"/>
      <c r="D17" s="76"/>
      <c r="E17" s="76"/>
      <c r="F17" s="76"/>
      <c r="G17" s="76"/>
      <c r="H17" s="77">
        <f>H10/100</f>
        <v>298.32599999999996</v>
      </c>
    </row>
    <row r="18" ht="12">
      <c r="N18"/>
    </row>
    <row r="19" spans="2:14" ht="12.75" thickBot="1">
      <c r="B19" s="84"/>
      <c r="C19" s="84"/>
      <c r="D19" s="84"/>
      <c r="E19" s="84"/>
      <c r="F19" s="84"/>
      <c r="G19" s="84"/>
      <c r="H19" s="84"/>
      <c r="I19" s="84"/>
      <c r="J19" s="84"/>
      <c r="K19" s="84"/>
      <c r="L19" s="84"/>
      <c r="M19" s="84"/>
      <c r="N19"/>
    </row>
    <row r="20" ht="12">
      <c r="N20"/>
    </row>
    <row r="22" spans="2:3" ht="12">
      <c r="B22" s="1" t="s">
        <v>449</v>
      </c>
      <c r="C22" s="2"/>
    </row>
    <row r="23" spans="2:3" ht="12">
      <c r="B23" s="2" t="s">
        <v>448</v>
      </c>
      <c r="C23" s="2"/>
    </row>
    <row r="24" spans="2:3" ht="12.75">
      <c r="B24" s="86" t="s">
        <v>450</v>
      </c>
      <c r="C24" s="2"/>
    </row>
    <row r="26" ht="12">
      <c r="B26" t="s">
        <v>451</v>
      </c>
    </row>
    <row r="27" ht="12">
      <c r="B27" t="s">
        <v>452</v>
      </c>
    </row>
    <row r="28" ht="12">
      <c r="B28" t="s">
        <v>453</v>
      </c>
    </row>
    <row r="30" spans="2:4" ht="12">
      <c r="B30" s="23" t="s">
        <v>454</v>
      </c>
      <c r="C30" s="79" t="s">
        <v>455</v>
      </c>
      <c r="D30" s="79"/>
    </row>
    <row r="33" ht="12">
      <c r="B33" s="1" t="s">
        <v>459</v>
      </c>
    </row>
    <row r="34" ht="12">
      <c r="B34" s="2" t="s">
        <v>458</v>
      </c>
    </row>
    <row r="36" ht="12">
      <c r="B36" s="475" t="s">
        <v>475</v>
      </c>
    </row>
    <row r="37" ht="12">
      <c r="B37" s="241" t="s">
        <v>476</v>
      </c>
    </row>
    <row r="39" ht="12">
      <c r="B39" s="474" t="s">
        <v>456</v>
      </c>
    </row>
    <row r="40" ht="12">
      <c r="B40" s="474" t="s">
        <v>457</v>
      </c>
    </row>
    <row r="43" spans="2:4" ht="12">
      <c r="B43" s="1" t="s">
        <v>461</v>
      </c>
      <c r="C43" s="2"/>
      <c r="D43" s="2"/>
    </row>
    <row r="44" spans="2:4" ht="12">
      <c r="B44" s="2" t="s">
        <v>460</v>
      </c>
      <c r="C44" s="2"/>
      <c r="D44" s="2"/>
    </row>
    <row r="45" spans="2:4" ht="12.75">
      <c r="B45" s="86" t="s">
        <v>462</v>
      </c>
      <c r="C45" s="2"/>
      <c r="D45" s="2"/>
    </row>
    <row r="47" ht="12.75" thickBot="1">
      <c r="B47" t="s">
        <v>479</v>
      </c>
    </row>
    <row r="48" spans="3:12" ht="12.75" thickBot="1">
      <c r="C48" s="491" t="s">
        <v>463</v>
      </c>
      <c r="D48" s="496"/>
      <c r="E48" s="492" t="s">
        <v>464</v>
      </c>
      <c r="F48" s="491" t="s">
        <v>465</v>
      </c>
      <c r="G48" s="496"/>
      <c r="H48" s="491" t="s">
        <v>466</v>
      </c>
      <c r="I48" s="496"/>
      <c r="J48" s="491" t="s">
        <v>478</v>
      </c>
      <c r="K48" s="497"/>
      <c r="L48" s="496"/>
    </row>
    <row r="49" spans="2:12" ht="16.5" thickBot="1">
      <c r="B49" s="490" t="s">
        <v>477</v>
      </c>
      <c r="C49" s="492" t="s">
        <v>467</v>
      </c>
      <c r="D49" s="492" t="s">
        <v>468</v>
      </c>
      <c r="E49" s="492" t="s">
        <v>627</v>
      </c>
      <c r="F49" s="492" t="s">
        <v>627</v>
      </c>
      <c r="G49" s="492" t="s">
        <v>469</v>
      </c>
      <c r="H49" s="492" t="s">
        <v>627</v>
      </c>
      <c r="I49" s="492" t="s">
        <v>469</v>
      </c>
      <c r="J49" s="492" t="s">
        <v>464</v>
      </c>
      <c r="K49" s="492" t="s">
        <v>465</v>
      </c>
      <c r="L49" s="492" t="s">
        <v>466</v>
      </c>
    </row>
    <row r="50" spans="2:12" ht="12.75" thickBot="1">
      <c r="B50" s="493" t="s">
        <v>615</v>
      </c>
      <c r="C50" s="494">
        <v>2038</v>
      </c>
      <c r="D50" s="494">
        <v>119634</v>
      </c>
      <c r="E50" s="494">
        <v>9770</v>
      </c>
      <c r="F50" s="495">
        <v>381</v>
      </c>
      <c r="G50" s="241">
        <v>3.94</v>
      </c>
      <c r="H50" s="495">
        <v>311</v>
      </c>
      <c r="I50" s="241">
        <v>3.2</v>
      </c>
      <c r="J50" s="495">
        <v>221</v>
      </c>
      <c r="K50" s="495">
        <v>229</v>
      </c>
      <c r="L50" s="495">
        <v>219</v>
      </c>
    </row>
    <row r="53" spans="2:14" ht="12">
      <c r="B53" s="79" t="s">
        <v>480</v>
      </c>
      <c r="C53" s="79">
        <f>G50+I50</f>
        <v>7.140000000000001</v>
      </c>
      <c r="M53" s="78"/>
      <c r="N53"/>
    </row>
    <row r="56" ht="12">
      <c r="B56" s="23" t="s">
        <v>470</v>
      </c>
    </row>
    <row r="57" spans="2:4" ht="12">
      <c r="B57" s="23" t="s">
        <v>471</v>
      </c>
      <c r="D57" t="s">
        <v>513</v>
      </c>
    </row>
    <row r="58" spans="2:6" ht="12">
      <c r="B58" s="79">
        <f>1.03*0.0714</f>
        <v>0.07354200000000001</v>
      </c>
      <c r="D58" t="s">
        <v>487</v>
      </c>
      <c r="E58" s="83">
        <f>9000*B58</f>
        <v>661.878</v>
      </c>
      <c r="F58" t="s">
        <v>514</v>
      </c>
    </row>
  </sheetData>
  <sheetProtection/>
  <printOptions/>
  <pageMargins left="0.75" right="0.75" top="1" bottom="1" header="0.5" footer="0.5"/>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indexed="42"/>
  </sheetPr>
  <dimension ref="A1:P66"/>
  <sheetViews>
    <sheetView zoomScalePageLayoutView="0" workbookViewId="0" topLeftCell="A28">
      <selection activeCell="E66" sqref="E66"/>
    </sheetView>
  </sheetViews>
  <sheetFormatPr defaultColWidth="9.140625" defaultRowHeight="12.75"/>
  <cols>
    <col min="1" max="1" width="7.00390625" style="0" customWidth="1"/>
    <col min="2" max="2" width="31.140625" style="0" customWidth="1"/>
    <col min="3" max="3" width="11.57421875" style="0" customWidth="1"/>
    <col min="5" max="5" width="10.57421875" style="0" customWidth="1"/>
    <col min="15" max="15" width="14.8515625" style="0" bestFit="1" customWidth="1"/>
  </cols>
  <sheetData>
    <row r="1" spans="1:16" ht="12">
      <c r="A1" s="36"/>
      <c r="B1" s="36"/>
      <c r="C1" s="36"/>
      <c r="D1" s="36"/>
      <c r="E1" s="36"/>
      <c r="F1" s="36"/>
      <c r="G1" s="36"/>
      <c r="H1" s="36"/>
      <c r="I1" s="36"/>
      <c r="J1" s="36"/>
      <c r="K1" s="36"/>
      <c r="L1" s="36"/>
      <c r="M1" s="36"/>
      <c r="N1" s="36"/>
      <c r="O1" s="36"/>
      <c r="P1" s="36"/>
    </row>
    <row r="2" spans="1:16" ht="12">
      <c r="A2" s="36"/>
      <c r="B2" s="1" t="s">
        <v>611</v>
      </c>
      <c r="C2" s="1"/>
      <c r="D2" s="1"/>
      <c r="E2" s="1"/>
      <c r="F2" s="1"/>
      <c r="G2" s="1"/>
      <c r="H2" s="1"/>
      <c r="I2" s="1"/>
      <c r="J2" s="1"/>
      <c r="K2" s="1"/>
      <c r="L2" s="2"/>
      <c r="M2" s="2"/>
      <c r="N2" s="2"/>
      <c r="O2" s="2"/>
      <c r="P2" s="36"/>
    </row>
    <row r="3" spans="1:16" ht="12">
      <c r="A3" s="36"/>
      <c r="B3" s="37" t="s">
        <v>612</v>
      </c>
      <c r="C3" s="2"/>
      <c r="D3" s="2"/>
      <c r="E3" s="2"/>
      <c r="F3" s="2"/>
      <c r="G3" s="2"/>
      <c r="H3" s="2"/>
      <c r="I3" s="2"/>
      <c r="J3" s="2"/>
      <c r="K3" s="2"/>
      <c r="L3" s="2"/>
      <c r="M3" s="2"/>
      <c r="N3" s="2"/>
      <c r="O3" s="2"/>
      <c r="P3" s="36"/>
    </row>
    <row r="4" spans="1:16" ht="12">
      <c r="A4" s="36"/>
      <c r="B4" s="38" t="s">
        <v>613</v>
      </c>
      <c r="C4" s="2"/>
      <c r="D4" s="2"/>
      <c r="E4" s="2"/>
      <c r="F4" s="2"/>
      <c r="G4" s="2"/>
      <c r="H4" s="2"/>
      <c r="I4" s="2"/>
      <c r="J4" s="2"/>
      <c r="K4" s="2"/>
      <c r="L4" s="2"/>
      <c r="M4" s="2"/>
      <c r="N4" s="2"/>
      <c r="O4" s="2"/>
      <c r="P4" s="36"/>
    </row>
    <row r="5" spans="1:16" ht="12">
      <c r="A5" s="36"/>
      <c r="B5" s="498"/>
      <c r="C5" s="498"/>
      <c r="D5" s="498"/>
      <c r="E5" s="498"/>
      <c r="F5" s="498"/>
      <c r="G5" s="498"/>
      <c r="H5" s="498"/>
      <c r="I5" s="498"/>
      <c r="J5" s="498"/>
      <c r="K5" s="498"/>
      <c r="L5" s="48"/>
      <c r="M5" s="48"/>
      <c r="N5" s="48"/>
      <c r="O5" s="48"/>
      <c r="P5" s="36"/>
    </row>
    <row r="6" spans="1:16" ht="12">
      <c r="A6" s="36"/>
      <c r="B6" s="500"/>
      <c r="C6" s="527" t="s">
        <v>614</v>
      </c>
      <c r="D6" s="527">
        <v>2010</v>
      </c>
      <c r="E6" s="527">
        <v>2011</v>
      </c>
      <c r="F6" s="527">
        <v>2012</v>
      </c>
      <c r="G6" s="527">
        <v>2013</v>
      </c>
      <c r="H6" s="527">
        <v>2014</v>
      </c>
      <c r="I6" s="527" t="s">
        <v>638</v>
      </c>
      <c r="J6" s="39"/>
      <c r="K6" s="39"/>
      <c r="L6" s="48"/>
      <c r="M6" s="499"/>
      <c r="N6" s="499"/>
      <c r="O6" s="53"/>
      <c r="P6" s="36"/>
    </row>
    <row r="7" spans="1:16" ht="12">
      <c r="A7" s="36"/>
      <c r="B7" s="500"/>
      <c r="C7" s="500"/>
      <c r="D7" s="500"/>
      <c r="E7" s="500"/>
      <c r="F7" s="500"/>
      <c r="G7" s="500"/>
      <c r="H7" s="500"/>
      <c r="I7" s="500"/>
      <c r="J7" s="43"/>
      <c r="K7" s="43"/>
      <c r="L7" s="48"/>
      <c r="M7" s="48"/>
      <c r="N7" s="41"/>
      <c r="O7" s="48"/>
      <c r="P7" s="36"/>
    </row>
    <row r="8" spans="1:16" ht="12">
      <c r="A8" s="36"/>
      <c r="B8" s="500" t="s">
        <v>586</v>
      </c>
      <c r="C8" s="500" t="s">
        <v>616</v>
      </c>
      <c r="D8" s="501">
        <v>624067</v>
      </c>
      <c r="E8" s="501">
        <v>622564</v>
      </c>
      <c r="F8" s="501">
        <v>626566</v>
      </c>
      <c r="G8" s="501">
        <v>631121</v>
      </c>
      <c r="H8" s="501">
        <v>644740</v>
      </c>
      <c r="I8" s="500"/>
      <c r="J8" s="43"/>
      <c r="K8" s="43"/>
      <c r="L8" s="48"/>
      <c r="M8" s="48"/>
      <c r="N8" s="41"/>
      <c r="O8" s="48"/>
      <c r="P8" s="36"/>
    </row>
    <row r="9" spans="1:16" ht="12">
      <c r="A9" s="36"/>
      <c r="B9" s="500" t="s">
        <v>587</v>
      </c>
      <c r="C9" s="500" t="s">
        <v>616</v>
      </c>
      <c r="D9" s="501">
        <v>1023892</v>
      </c>
      <c r="E9" s="501">
        <v>1031256</v>
      </c>
      <c r="F9" s="501">
        <v>1038426</v>
      </c>
      <c r="G9" s="501">
        <v>1055626</v>
      </c>
      <c r="H9" s="501">
        <v>1073960</v>
      </c>
      <c r="I9" s="500"/>
      <c r="J9" s="44"/>
      <c r="K9" s="44"/>
      <c r="L9" s="48"/>
      <c r="M9" s="48"/>
      <c r="N9" s="41"/>
      <c r="O9" s="48"/>
      <c r="P9" s="36"/>
    </row>
    <row r="10" spans="1:16" ht="12">
      <c r="A10" s="36"/>
      <c r="B10" s="500"/>
      <c r="C10" s="500"/>
      <c r="D10" s="500"/>
      <c r="E10" s="500"/>
      <c r="F10" s="500"/>
      <c r="G10" s="500"/>
      <c r="H10" s="500"/>
      <c r="I10" s="500"/>
      <c r="J10" s="48"/>
      <c r="K10" s="48"/>
      <c r="L10" s="48"/>
      <c r="M10" s="248"/>
      <c r="N10" s="271"/>
      <c r="O10" s="248"/>
      <c r="P10" s="36"/>
    </row>
    <row r="11" spans="1:16" ht="12">
      <c r="A11" s="36"/>
      <c r="B11" s="500" t="s">
        <v>585</v>
      </c>
      <c r="C11" s="500"/>
      <c r="D11" s="502">
        <f>D9/D8</f>
        <v>1.6406764017325064</v>
      </c>
      <c r="E11" s="502">
        <f>E9/E8</f>
        <v>1.6564658412629063</v>
      </c>
      <c r="F11" s="502">
        <f>F9/F8</f>
        <v>1.6573289964664537</v>
      </c>
      <c r="G11" s="502">
        <f>G9/G8</f>
        <v>1.6726206226698208</v>
      </c>
      <c r="H11" s="502">
        <f>H9/H8</f>
        <v>1.665725718894438</v>
      </c>
      <c r="I11" s="503">
        <f>AVERAGE(D11:H11)</f>
        <v>1.6585635162052248</v>
      </c>
      <c r="J11" s="48" t="s">
        <v>575</v>
      </c>
      <c r="K11" s="48"/>
      <c r="L11" s="48"/>
      <c r="M11" s="48"/>
      <c r="N11" s="48"/>
      <c r="O11" s="48"/>
      <c r="P11" s="36"/>
    </row>
    <row r="12" spans="1:16" ht="12">
      <c r="A12" s="36"/>
      <c r="B12" s="498"/>
      <c r="C12" s="39"/>
      <c r="D12" s="39"/>
      <c r="E12" s="39"/>
      <c r="F12" s="39"/>
      <c r="G12" s="39"/>
      <c r="H12" s="39"/>
      <c r="I12" s="39"/>
      <c r="J12" s="39"/>
      <c r="K12" s="39"/>
      <c r="L12" s="48"/>
      <c r="M12" s="499"/>
      <c r="N12" s="499"/>
      <c r="O12" s="53"/>
      <c r="P12" s="36"/>
    </row>
    <row r="13" spans="1:16" ht="12">
      <c r="A13" s="36">
        <v>1</v>
      </c>
      <c r="B13" s="36" t="s">
        <v>617</v>
      </c>
      <c r="C13" s="36"/>
      <c r="D13" s="43"/>
      <c r="E13" s="43"/>
      <c r="F13" s="43"/>
      <c r="G13" s="43"/>
      <c r="H13" s="43"/>
      <c r="I13" s="43"/>
      <c r="J13" s="43"/>
      <c r="K13" s="43"/>
      <c r="L13" s="48"/>
      <c r="M13" s="48"/>
      <c r="N13" s="41"/>
      <c r="O13" s="48"/>
      <c r="P13" s="36"/>
    </row>
    <row r="14" spans="1:16" ht="12">
      <c r="A14" s="36">
        <v>2</v>
      </c>
      <c r="B14" s="36" t="s">
        <v>618</v>
      </c>
      <c r="C14" s="36"/>
      <c r="D14" s="43"/>
      <c r="E14" s="43"/>
      <c r="F14" s="43"/>
      <c r="G14" s="43"/>
      <c r="H14" s="43"/>
      <c r="I14" s="43"/>
      <c r="J14" s="43"/>
      <c r="K14" s="43"/>
      <c r="L14" s="48"/>
      <c r="M14" s="48"/>
      <c r="N14" s="41"/>
      <c r="O14" s="48"/>
      <c r="P14" s="36"/>
    </row>
    <row r="15" spans="1:16" ht="12">
      <c r="A15" s="36">
        <v>3</v>
      </c>
      <c r="B15" s="36" t="s">
        <v>620</v>
      </c>
      <c r="C15" s="36"/>
      <c r="D15" s="44"/>
      <c r="E15" s="44"/>
      <c r="F15" s="44"/>
      <c r="G15" s="44"/>
      <c r="H15" s="44"/>
      <c r="I15" s="44"/>
      <c r="J15" s="44"/>
      <c r="K15" s="44"/>
      <c r="L15" s="48"/>
      <c r="M15" s="48"/>
      <c r="N15" s="41"/>
      <c r="O15" s="48"/>
      <c r="P15" s="36"/>
    </row>
    <row r="16" spans="1:16" ht="12">
      <c r="A16" s="36"/>
      <c r="B16" s="36"/>
      <c r="C16" s="36"/>
      <c r="D16" s="48"/>
      <c r="E16" s="48"/>
      <c r="F16" s="48"/>
      <c r="G16" s="48"/>
      <c r="H16" s="48"/>
      <c r="I16" s="48"/>
      <c r="J16" s="48"/>
      <c r="K16" s="48"/>
      <c r="L16" s="48"/>
      <c r="M16" s="248"/>
      <c r="N16" s="271"/>
      <c r="O16" s="248"/>
      <c r="P16" s="36"/>
    </row>
    <row r="17" spans="1:16" ht="12.75" thickBot="1">
      <c r="A17" s="36"/>
      <c r="B17" s="49"/>
      <c r="C17" s="49"/>
      <c r="D17" s="49"/>
      <c r="E17" s="49"/>
      <c r="F17" s="49"/>
      <c r="G17" s="49"/>
      <c r="H17" s="49"/>
      <c r="I17" s="49"/>
      <c r="J17" s="49"/>
      <c r="K17" s="49"/>
      <c r="L17" s="49"/>
      <c r="M17" s="49"/>
      <c r="N17" s="49"/>
      <c r="O17" s="49"/>
      <c r="P17" s="36"/>
    </row>
    <row r="18" spans="1:16" ht="12">
      <c r="A18" s="36"/>
      <c r="B18" s="48"/>
      <c r="C18" s="48"/>
      <c r="D18" s="48"/>
      <c r="E18" s="48"/>
      <c r="F18" s="48"/>
      <c r="G18" s="48"/>
      <c r="H18" s="48"/>
      <c r="I18" s="48"/>
      <c r="J18" s="48"/>
      <c r="K18" s="48"/>
      <c r="L18" s="48"/>
      <c r="M18" s="48"/>
      <c r="N18" s="48"/>
      <c r="O18" s="48"/>
      <c r="P18" s="36"/>
    </row>
    <row r="19" spans="1:16" ht="12">
      <c r="A19" s="36"/>
      <c r="B19" s="48"/>
      <c r="C19" s="48"/>
      <c r="D19" s="48"/>
      <c r="E19" s="48"/>
      <c r="F19" s="48"/>
      <c r="G19" s="48"/>
      <c r="H19" s="48"/>
      <c r="I19" s="48"/>
      <c r="J19" s="48"/>
      <c r="K19" s="48"/>
      <c r="L19" s="48"/>
      <c r="M19" s="48"/>
      <c r="N19" s="48"/>
      <c r="O19" s="48"/>
      <c r="P19" s="36"/>
    </row>
    <row r="20" spans="1:16" ht="12">
      <c r="A20" s="36"/>
      <c r="B20" s="48"/>
      <c r="C20" s="1" t="s">
        <v>554</v>
      </c>
      <c r="D20" s="1"/>
      <c r="E20" s="1"/>
      <c r="F20" s="1"/>
      <c r="G20" s="1"/>
      <c r="H20" s="48"/>
      <c r="I20" s="48"/>
      <c r="J20" s="48"/>
      <c r="K20" s="48"/>
      <c r="L20" s="48"/>
      <c r="M20" s="48"/>
      <c r="N20" s="48"/>
      <c r="O20" s="48"/>
      <c r="P20" s="36"/>
    </row>
    <row r="21" spans="1:16" ht="12.75">
      <c r="A21" s="36"/>
      <c r="B21" s="48"/>
      <c r="C21" s="50" t="s">
        <v>555</v>
      </c>
      <c r="D21" s="1"/>
      <c r="E21" s="1"/>
      <c r="F21" s="1"/>
      <c r="G21" s="1"/>
      <c r="H21" s="48"/>
      <c r="I21" s="48"/>
      <c r="J21" s="48"/>
      <c r="K21" s="48"/>
      <c r="L21" s="48"/>
      <c r="M21" s="48"/>
      <c r="N21" s="48"/>
      <c r="O21" s="48"/>
      <c r="P21" s="36"/>
    </row>
    <row r="22" spans="1:16" ht="12">
      <c r="A22" s="36"/>
      <c r="B22" s="48"/>
      <c r="C22" s="36"/>
      <c r="D22" s="36"/>
      <c r="E22" s="36"/>
      <c r="F22" s="36"/>
      <c r="G22" s="36"/>
      <c r="H22" s="48"/>
      <c r="I22" s="48"/>
      <c r="J22" s="48"/>
      <c r="K22" s="48"/>
      <c r="L22" s="48"/>
      <c r="M22" s="48"/>
      <c r="N22" s="48"/>
      <c r="O22" s="48"/>
      <c r="P22" s="36"/>
    </row>
    <row r="23" spans="1:16" ht="12">
      <c r="A23" s="36"/>
      <c r="B23" s="48"/>
      <c r="C23" s="52" t="s">
        <v>623</v>
      </c>
      <c r="D23" s="36"/>
      <c r="E23" s="53">
        <v>22</v>
      </c>
      <c r="F23" s="52" t="s">
        <v>624</v>
      </c>
      <c r="G23" s="36"/>
      <c r="H23" s="48"/>
      <c r="I23" s="48"/>
      <c r="J23" s="48"/>
      <c r="K23" s="48"/>
      <c r="L23" s="48"/>
      <c r="M23" s="48"/>
      <c r="N23" s="48"/>
      <c r="O23" s="48"/>
      <c r="P23" s="36"/>
    </row>
    <row r="24" spans="1:16" ht="12">
      <c r="A24" s="36"/>
      <c r="B24" s="48"/>
      <c r="C24" s="52" t="s">
        <v>567</v>
      </c>
      <c r="D24" s="36"/>
      <c r="E24" s="53">
        <v>0.82</v>
      </c>
      <c r="F24" s="52"/>
      <c r="G24" s="36"/>
      <c r="H24" s="48"/>
      <c r="I24" s="48"/>
      <c r="J24" s="48"/>
      <c r="K24" s="48"/>
      <c r="L24" s="48"/>
      <c r="M24" s="48"/>
      <c r="N24" s="48"/>
      <c r="O24" s="48"/>
      <c r="P24" s="36"/>
    </row>
    <row r="25" spans="1:16" ht="12">
      <c r="A25" s="36"/>
      <c r="B25" s="48"/>
      <c r="C25" s="52" t="s">
        <v>556</v>
      </c>
      <c r="D25" s="36"/>
      <c r="E25" s="53">
        <f>E23*E24</f>
        <v>18.04</v>
      </c>
      <c r="F25" s="52" t="s">
        <v>624</v>
      </c>
      <c r="G25" s="36"/>
      <c r="H25" s="48"/>
      <c r="I25" s="48"/>
      <c r="J25" s="48"/>
      <c r="K25" s="48"/>
      <c r="L25" s="48"/>
      <c r="M25" s="48"/>
      <c r="N25" s="48"/>
      <c r="O25" s="48"/>
      <c r="P25" s="36"/>
    </row>
    <row r="26" spans="1:16" ht="12">
      <c r="A26" s="36"/>
      <c r="B26" s="48"/>
      <c r="C26" s="52" t="s">
        <v>626</v>
      </c>
      <c r="D26" s="36"/>
      <c r="E26" s="56">
        <f>CONVERT(E25,"lbm","g")/1000</f>
        <v>8.1828063548</v>
      </c>
      <c r="F26" s="57" t="s">
        <v>627</v>
      </c>
      <c r="H26" s="48"/>
      <c r="I26" s="48"/>
      <c r="J26" s="48"/>
      <c r="K26" s="48"/>
      <c r="L26" s="48"/>
      <c r="M26" s="48"/>
      <c r="N26" s="48"/>
      <c r="O26" s="48"/>
      <c r="P26" s="36"/>
    </row>
    <row r="27" spans="1:16" ht="12">
      <c r="A27" s="36"/>
      <c r="B27" s="48"/>
      <c r="C27" s="48"/>
      <c r="D27" s="48"/>
      <c r="E27" s="48"/>
      <c r="F27" s="48"/>
      <c r="G27" s="48"/>
      <c r="H27" s="48"/>
      <c r="I27" s="48"/>
      <c r="J27" s="48"/>
      <c r="K27" s="48"/>
      <c r="L27" s="48"/>
      <c r="M27" s="48"/>
      <c r="N27" s="48"/>
      <c r="O27" s="48"/>
      <c r="P27" s="36"/>
    </row>
    <row r="28" spans="1:16" ht="12">
      <c r="A28" s="36"/>
      <c r="B28" s="36"/>
      <c r="C28" s="36"/>
      <c r="D28" s="36"/>
      <c r="E28" s="36"/>
      <c r="F28" s="36"/>
      <c r="G28" s="36"/>
      <c r="H28" s="36"/>
      <c r="I28" s="36"/>
      <c r="J28" s="36"/>
      <c r="K28" s="36"/>
      <c r="L28" s="36"/>
      <c r="M28" s="36"/>
      <c r="N28" s="36"/>
      <c r="O28" s="36"/>
      <c r="P28" s="36"/>
    </row>
    <row r="29" spans="1:16" ht="12.75" thickBot="1">
      <c r="A29" s="36"/>
      <c r="B29" s="49"/>
      <c r="C29" s="49"/>
      <c r="D29" s="49"/>
      <c r="E29" s="49"/>
      <c r="F29" s="49"/>
      <c r="G29" s="49"/>
      <c r="H29" s="49"/>
      <c r="I29" s="49"/>
      <c r="J29" s="49"/>
      <c r="K29" s="49"/>
      <c r="L29" s="49"/>
      <c r="M29" s="49"/>
      <c r="N29" s="49"/>
      <c r="O29" s="49"/>
      <c r="P29" s="36"/>
    </row>
    <row r="30" spans="1:16" ht="12">
      <c r="A30" s="36"/>
      <c r="B30" s="48"/>
      <c r="C30" s="48"/>
      <c r="D30" s="48"/>
      <c r="E30" s="48"/>
      <c r="F30" s="48"/>
      <c r="G30" s="48"/>
      <c r="H30" s="48"/>
      <c r="I30" s="48"/>
      <c r="J30" s="48"/>
      <c r="K30" s="48"/>
      <c r="L30" s="48"/>
      <c r="M30" s="48"/>
      <c r="N30" s="36"/>
      <c r="O30" s="36"/>
      <c r="P30" s="36"/>
    </row>
    <row r="31" spans="1:16" ht="12">
      <c r="A31" s="36"/>
      <c r="B31" s="36"/>
      <c r="C31" s="1" t="s">
        <v>621</v>
      </c>
      <c r="D31" s="1"/>
      <c r="E31" s="1"/>
      <c r="F31" s="1"/>
      <c r="G31" s="1"/>
      <c r="H31" s="36"/>
      <c r="I31" s="36"/>
      <c r="J31" s="36"/>
      <c r="K31" s="36"/>
      <c r="L31" s="36"/>
      <c r="M31" s="36"/>
      <c r="N31" s="36"/>
      <c r="O31" s="36"/>
      <c r="P31" s="36"/>
    </row>
    <row r="32" spans="1:16" ht="12.75">
      <c r="A32" s="36"/>
      <c r="B32" s="36"/>
      <c r="C32" s="50" t="s">
        <v>622</v>
      </c>
      <c r="D32" s="1"/>
      <c r="E32" s="1"/>
      <c r="F32" s="1"/>
      <c r="G32" s="1"/>
      <c r="H32" s="36"/>
      <c r="I32" s="36"/>
      <c r="J32" s="36"/>
      <c r="K32" s="36"/>
      <c r="L32" s="36"/>
      <c r="M32" s="36"/>
      <c r="N32" s="36"/>
      <c r="O32" s="36"/>
      <c r="P32" s="36"/>
    </row>
    <row r="33" spans="1:16" ht="12">
      <c r="A33" s="36"/>
      <c r="B33" s="36"/>
      <c r="C33" s="36"/>
      <c r="D33" s="36"/>
      <c r="E33" s="36"/>
      <c r="F33" s="36"/>
      <c r="G33" s="36"/>
      <c r="H33" s="48"/>
      <c r="I33" s="36"/>
      <c r="J33" s="36"/>
      <c r="K33" s="36"/>
      <c r="L33" s="36"/>
      <c r="M33" s="36"/>
      <c r="N33" s="36"/>
      <c r="O33" s="36"/>
      <c r="P33" s="36"/>
    </row>
    <row r="34" spans="1:16" ht="12">
      <c r="A34" s="36"/>
      <c r="B34" s="51"/>
      <c r="C34" s="52" t="s">
        <v>623</v>
      </c>
      <c r="D34" s="36"/>
      <c r="E34" s="53">
        <v>1100</v>
      </c>
      <c r="F34" s="52" t="s">
        <v>624</v>
      </c>
      <c r="G34" s="36"/>
      <c r="H34" s="54"/>
      <c r="I34" s="36"/>
      <c r="J34" s="36"/>
      <c r="K34" s="36"/>
      <c r="L34" s="36"/>
      <c r="M34" s="36"/>
      <c r="N34" s="36"/>
      <c r="O34" s="36"/>
      <c r="P34" s="55"/>
    </row>
    <row r="35" spans="1:16" ht="12">
      <c r="A35" s="36"/>
      <c r="B35" s="36"/>
      <c r="C35" s="52" t="s">
        <v>625</v>
      </c>
      <c r="D35" s="36"/>
      <c r="E35" s="53">
        <v>620</v>
      </c>
      <c r="F35" s="52" t="s">
        <v>624</v>
      </c>
      <c r="G35" s="36"/>
      <c r="H35" s="36"/>
      <c r="I35" s="36"/>
      <c r="J35" s="36"/>
      <c r="K35" s="36"/>
      <c r="L35" s="36"/>
      <c r="M35" s="36"/>
      <c r="N35" s="36"/>
      <c r="O35" s="36"/>
      <c r="P35" s="36"/>
    </row>
    <row r="36" spans="1:16" ht="14.25" customHeight="1">
      <c r="A36" s="36"/>
      <c r="B36" s="36"/>
      <c r="C36" s="52" t="s">
        <v>626</v>
      </c>
      <c r="D36" s="36"/>
      <c r="E36" s="56">
        <f>CONVERT(E35,"lbm","g")/1000</f>
        <v>281.2272694</v>
      </c>
      <c r="F36" s="57" t="s">
        <v>627</v>
      </c>
      <c r="H36" s="48"/>
      <c r="I36" s="36"/>
      <c r="J36" s="36"/>
      <c r="K36" s="36"/>
      <c r="L36" s="36"/>
      <c r="M36" s="36"/>
      <c r="N36" s="36"/>
      <c r="O36" s="36"/>
      <c r="P36" s="58"/>
    </row>
    <row r="37" spans="1:16" ht="13.5" customHeight="1" thickBot="1">
      <c r="A37" s="36"/>
      <c r="B37" s="49"/>
      <c r="C37" s="49"/>
      <c r="D37" s="49"/>
      <c r="E37" s="49"/>
      <c r="F37" s="49"/>
      <c r="G37" s="49"/>
      <c r="H37" s="49"/>
      <c r="I37" s="49"/>
      <c r="J37" s="49"/>
      <c r="K37" s="49"/>
      <c r="L37" s="49"/>
      <c r="M37" s="49"/>
      <c r="N37" s="49"/>
      <c r="O37" s="49"/>
      <c r="P37" s="58"/>
    </row>
    <row r="38" spans="1:16" ht="12">
      <c r="A38" s="36"/>
      <c r="B38" s="36"/>
      <c r="C38" s="36"/>
      <c r="D38" s="36"/>
      <c r="E38" s="36"/>
      <c r="F38" s="36"/>
      <c r="G38" s="36"/>
      <c r="H38" s="36"/>
      <c r="I38" s="48"/>
      <c r="J38" s="48"/>
      <c r="K38" s="48"/>
      <c r="L38" s="36"/>
      <c r="M38" s="36"/>
      <c r="N38" s="36"/>
      <c r="O38" s="36"/>
      <c r="P38" s="36"/>
    </row>
    <row r="39" spans="1:16" ht="12">
      <c r="A39" s="36"/>
      <c r="B39" s="36"/>
      <c r="C39" s="1" t="s">
        <v>628</v>
      </c>
      <c r="D39" s="1"/>
      <c r="E39" s="1"/>
      <c r="F39" s="1"/>
      <c r="G39" s="1"/>
      <c r="H39" s="36"/>
      <c r="I39" s="36"/>
      <c r="J39" s="36"/>
      <c r="K39" s="36"/>
      <c r="L39" s="36"/>
      <c r="M39" s="36"/>
      <c r="N39" s="36"/>
      <c r="O39" s="36"/>
      <c r="P39" s="36"/>
    </row>
    <row r="40" spans="1:16" ht="12.75">
      <c r="A40" s="36"/>
      <c r="B40" s="36"/>
      <c r="C40" s="50" t="s">
        <v>629</v>
      </c>
      <c r="D40" s="1"/>
      <c r="E40" s="1"/>
      <c r="F40" s="1"/>
      <c r="G40" s="1"/>
      <c r="H40" s="36"/>
      <c r="I40" s="36"/>
      <c r="J40" s="36"/>
      <c r="K40" s="36"/>
      <c r="L40" s="36"/>
      <c r="M40" s="36"/>
      <c r="N40" s="36"/>
      <c r="O40" s="36"/>
      <c r="P40" s="36"/>
    </row>
    <row r="41" spans="1:16" ht="12">
      <c r="A41" s="36"/>
      <c r="B41" s="36"/>
      <c r="C41" s="36"/>
      <c r="D41" s="36"/>
      <c r="E41" s="36"/>
      <c r="F41" s="36"/>
      <c r="G41" s="36"/>
      <c r="H41" s="36"/>
      <c r="I41" s="36"/>
      <c r="J41" s="36"/>
      <c r="K41" s="36"/>
      <c r="L41" s="36"/>
      <c r="M41" s="36"/>
      <c r="N41" s="36"/>
      <c r="O41" s="36"/>
      <c r="P41" s="36"/>
    </row>
    <row r="42" spans="1:16" ht="12.75">
      <c r="A42" s="36"/>
      <c r="B42" s="36"/>
      <c r="C42" s="59" t="s">
        <v>630</v>
      </c>
      <c r="D42" s="36"/>
      <c r="E42" s="36"/>
      <c r="F42" s="36"/>
      <c r="G42" s="36"/>
      <c r="H42" s="36"/>
      <c r="I42" s="36"/>
      <c r="J42" s="36"/>
      <c r="K42" s="36"/>
      <c r="L42" s="36"/>
      <c r="M42" s="36"/>
      <c r="N42" s="36"/>
      <c r="O42" s="36"/>
      <c r="P42" s="36"/>
    </row>
    <row r="43" spans="1:16" ht="12">
      <c r="A43" s="36"/>
      <c r="B43" s="36"/>
      <c r="C43" s="52" t="s">
        <v>623</v>
      </c>
      <c r="D43" s="36"/>
      <c r="E43" s="36">
        <v>240</v>
      </c>
      <c r="F43" s="52" t="s">
        <v>624</v>
      </c>
      <c r="G43" s="36"/>
      <c r="H43" s="36"/>
      <c r="I43" s="36"/>
      <c r="J43" s="36"/>
      <c r="K43" s="36"/>
      <c r="L43" s="36"/>
      <c r="M43" s="36"/>
      <c r="N43" s="36"/>
      <c r="O43" s="36"/>
      <c r="P43" s="36"/>
    </row>
    <row r="44" spans="1:16" ht="12">
      <c r="A44" s="36"/>
      <c r="B44" s="36"/>
      <c r="C44" s="52" t="s">
        <v>631</v>
      </c>
      <c r="D44" s="36"/>
      <c r="E44" s="36">
        <v>133</v>
      </c>
      <c r="F44" s="52" t="s">
        <v>624</v>
      </c>
      <c r="G44" s="36"/>
      <c r="H44" s="36"/>
      <c r="I44" s="36"/>
      <c r="J44" s="36"/>
      <c r="K44" s="36"/>
      <c r="L44" s="36"/>
      <c r="M44" s="36"/>
      <c r="N44" s="36"/>
      <c r="O44" s="36"/>
      <c r="P44" s="36"/>
    </row>
    <row r="45" spans="1:16" ht="12">
      <c r="A45" s="36"/>
      <c r="B45" s="36"/>
      <c r="C45" s="52" t="s">
        <v>626</v>
      </c>
      <c r="D45" s="36"/>
      <c r="E45" s="56">
        <f>CONVERT(E44,"lbm","g")/1000</f>
        <v>60.32778521</v>
      </c>
      <c r="F45" s="57" t="s">
        <v>627</v>
      </c>
      <c r="H45" s="36"/>
      <c r="I45" s="36"/>
      <c r="J45" s="36"/>
      <c r="K45" s="36"/>
      <c r="L45" s="36"/>
      <c r="M45" s="36"/>
      <c r="N45" s="36"/>
      <c r="O45" s="36"/>
      <c r="P45" s="36"/>
    </row>
    <row r="46" spans="1:16" ht="12">
      <c r="A46" s="36"/>
      <c r="B46" s="36"/>
      <c r="C46" s="36"/>
      <c r="D46" s="36"/>
      <c r="E46" s="36"/>
      <c r="F46" s="36"/>
      <c r="G46" s="36"/>
      <c r="H46" s="36"/>
      <c r="I46" s="36"/>
      <c r="J46" s="36"/>
      <c r="K46" s="36"/>
      <c r="L46" s="36"/>
      <c r="M46" s="36"/>
      <c r="N46" s="36"/>
      <c r="O46" s="36"/>
      <c r="P46" s="36"/>
    </row>
    <row r="47" spans="1:16" ht="12.75">
      <c r="A47" s="36"/>
      <c r="B47" s="36"/>
      <c r="C47" s="59" t="s">
        <v>632</v>
      </c>
      <c r="D47" s="36"/>
      <c r="E47" s="36"/>
      <c r="F47" s="36"/>
      <c r="G47" s="36"/>
      <c r="H47" s="36"/>
      <c r="I47" s="36"/>
      <c r="J47" s="36"/>
      <c r="K47" s="36"/>
      <c r="L47" s="36"/>
      <c r="M47" s="36"/>
      <c r="N47" s="36"/>
      <c r="O47" s="36"/>
      <c r="P47" s="36"/>
    </row>
    <row r="48" spans="1:16" ht="12">
      <c r="A48" s="36"/>
      <c r="B48" s="36"/>
      <c r="C48" s="52"/>
      <c r="D48" s="36"/>
      <c r="E48" s="51"/>
      <c r="F48" s="36"/>
      <c r="G48" s="36"/>
      <c r="H48" s="36"/>
      <c r="I48" s="36"/>
      <c r="J48" s="36"/>
      <c r="K48" s="36"/>
      <c r="L48" s="36"/>
      <c r="M48" s="36"/>
      <c r="N48" s="36"/>
      <c r="O48" s="36"/>
      <c r="P48" s="36"/>
    </row>
    <row r="49" spans="1:15" ht="12.75" thickBot="1">
      <c r="A49" s="36"/>
      <c r="B49" s="49"/>
      <c r="C49" s="49"/>
      <c r="D49" s="49"/>
      <c r="E49" s="49"/>
      <c r="F49" s="49"/>
      <c r="G49" s="49"/>
      <c r="H49" s="49"/>
      <c r="I49" s="49"/>
      <c r="J49" s="49"/>
      <c r="K49" s="49"/>
      <c r="L49" s="49"/>
      <c r="M49" s="49"/>
      <c r="N49" s="49"/>
      <c r="O49" s="49"/>
    </row>
    <row r="50" spans="1:15" ht="12">
      <c r="A50" s="36"/>
      <c r="B50" s="36"/>
      <c r="C50" s="36"/>
      <c r="D50" s="36"/>
      <c r="E50" s="36"/>
      <c r="F50" s="36"/>
      <c r="G50" s="36"/>
      <c r="H50" s="36"/>
      <c r="I50" s="48"/>
      <c r="J50" s="48"/>
      <c r="K50" s="48"/>
      <c r="L50" s="36"/>
      <c r="M50" s="36"/>
      <c r="N50" s="36"/>
      <c r="O50" s="36"/>
    </row>
    <row r="51" spans="1:15" ht="12">
      <c r="A51" s="36"/>
      <c r="B51" s="36"/>
      <c r="C51" s="1" t="s">
        <v>566</v>
      </c>
      <c r="D51" s="1"/>
      <c r="E51" s="1"/>
      <c r="F51" s="1"/>
      <c r="G51" s="1"/>
      <c r="H51" s="36"/>
      <c r="I51" s="36"/>
      <c r="J51" s="36"/>
      <c r="K51" s="36"/>
      <c r="L51" s="36"/>
      <c r="M51" s="36"/>
      <c r="N51" s="36"/>
      <c r="O51" s="36"/>
    </row>
    <row r="52" spans="1:15" ht="12.75">
      <c r="A52" s="36"/>
      <c r="B52" s="36"/>
      <c r="C52" s="50" t="s">
        <v>193</v>
      </c>
      <c r="D52" s="1"/>
      <c r="E52" s="1"/>
      <c r="F52" s="1"/>
      <c r="G52" s="1"/>
      <c r="H52" s="36"/>
      <c r="I52" s="36"/>
      <c r="J52" s="36"/>
      <c r="K52" s="36"/>
      <c r="L52" s="36"/>
      <c r="M52" s="36"/>
      <c r="N52" s="36"/>
      <c r="O52" s="36"/>
    </row>
    <row r="53" spans="1:15" ht="12">
      <c r="A53" s="36"/>
      <c r="B53" s="36"/>
      <c r="C53" s="36"/>
      <c r="D53" s="36"/>
      <c r="E53" s="36"/>
      <c r="F53" s="36"/>
      <c r="G53" s="36"/>
      <c r="H53" s="36"/>
      <c r="I53" s="36"/>
      <c r="J53" s="36"/>
      <c r="K53" s="36"/>
      <c r="L53" s="36"/>
      <c r="M53" s="36"/>
      <c r="N53" s="36"/>
      <c r="O53" s="36"/>
    </row>
    <row r="54" spans="1:15" ht="12">
      <c r="A54" s="36"/>
      <c r="B54" s="36"/>
      <c r="C54" s="52" t="s">
        <v>623</v>
      </c>
      <c r="D54" s="36"/>
      <c r="E54" s="36">
        <v>100</v>
      </c>
      <c r="F54" s="52" t="s">
        <v>624</v>
      </c>
      <c r="G54" s="36"/>
      <c r="H54" s="36"/>
      <c r="I54" s="36"/>
      <c r="J54" s="36"/>
      <c r="K54" s="36"/>
      <c r="L54" s="36"/>
      <c r="M54" s="36"/>
      <c r="N54" s="36"/>
      <c r="O54" s="36"/>
    </row>
    <row r="55" spans="1:15" ht="12">
      <c r="A55" s="36"/>
      <c r="B55" s="36"/>
      <c r="C55" s="52" t="s">
        <v>567</v>
      </c>
      <c r="D55" s="36"/>
      <c r="E55" s="36">
        <v>0.5</v>
      </c>
      <c r="F55" s="52"/>
      <c r="G55" s="36"/>
      <c r="H55" s="36"/>
      <c r="I55" s="36"/>
      <c r="J55" s="36"/>
      <c r="K55" s="36"/>
      <c r="L55" s="36"/>
      <c r="M55" s="36"/>
      <c r="N55" s="36"/>
      <c r="O55" s="36"/>
    </row>
    <row r="56" spans="1:15" ht="12">
      <c r="A56" s="36"/>
      <c r="B56" s="36"/>
      <c r="C56" s="52" t="s">
        <v>631</v>
      </c>
      <c r="D56" s="36"/>
      <c r="E56" s="36">
        <f>E54*E55</f>
        <v>50</v>
      </c>
      <c r="F56" s="52" t="s">
        <v>624</v>
      </c>
      <c r="G56" s="36"/>
      <c r="H56" s="504"/>
      <c r="I56" s="36"/>
      <c r="J56" s="36"/>
      <c r="K56" s="36"/>
      <c r="L56" s="36"/>
      <c r="M56" s="36"/>
      <c r="N56" s="36"/>
      <c r="O56" s="36"/>
    </row>
    <row r="57" spans="1:15" ht="12">
      <c r="A57" s="36"/>
      <c r="B57" s="36"/>
      <c r="C57" s="52" t="s">
        <v>626</v>
      </c>
      <c r="D57" s="36"/>
      <c r="E57" s="56">
        <f>CONVERT(E56,"lbm","g")/1000</f>
        <v>22.6796185</v>
      </c>
      <c r="F57" s="57" t="s">
        <v>627</v>
      </c>
      <c r="H57" s="36"/>
      <c r="I57" s="36"/>
      <c r="J57" s="36"/>
      <c r="K57" s="36"/>
      <c r="L57" s="36"/>
      <c r="M57" s="36"/>
      <c r="N57" s="36"/>
      <c r="O57" s="36"/>
    </row>
    <row r="58" spans="1:15" ht="12.75" thickBot="1">
      <c r="A58" s="36"/>
      <c r="B58" s="49"/>
      <c r="C58" s="49"/>
      <c r="D58" s="49"/>
      <c r="E58" s="49"/>
      <c r="F58" s="49"/>
      <c r="G58" s="49"/>
      <c r="H58" s="49"/>
      <c r="I58" s="49"/>
      <c r="J58" s="49"/>
      <c r="K58" s="49"/>
      <c r="L58" s="49"/>
      <c r="M58" s="49"/>
      <c r="N58" s="49"/>
      <c r="O58" s="49"/>
    </row>
    <row r="59" spans="1:15" ht="12">
      <c r="A59" s="36"/>
      <c r="B59" s="36"/>
      <c r="C59" s="36"/>
      <c r="D59" s="36"/>
      <c r="E59" s="36"/>
      <c r="F59" s="36"/>
      <c r="G59" s="36"/>
      <c r="H59" s="36"/>
      <c r="I59" s="48"/>
      <c r="J59" s="48"/>
      <c r="K59" s="48"/>
      <c r="L59" s="36"/>
      <c r="M59" s="36"/>
      <c r="N59" s="36"/>
      <c r="O59" s="36"/>
    </row>
    <row r="60" spans="1:15" ht="12">
      <c r="A60" s="36"/>
      <c r="B60" s="36"/>
      <c r="C60" s="1" t="s">
        <v>563</v>
      </c>
      <c r="D60" s="1"/>
      <c r="E60" s="1"/>
      <c r="F60" s="1"/>
      <c r="G60" s="1"/>
      <c r="H60" s="36"/>
      <c r="I60" s="36"/>
      <c r="J60" s="36"/>
      <c r="K60" s="36"/>
      <c r="L60" s="36"/>
      <c r="M60" s="36"/>
      <c r="N60" s="36"/>
      <c r="O60" s="36"/>
    </row>
    <row r="61" spans="1:15" ht="12.75">
      <c r="A61" s="36"/>
      <c r="B61" s="36"/>
      <c r="C61" s="50" t="s">
        <v>193</v>
      </c>
      <c r="D61" s="1"/>
      <c r="E61" s="1"/>
      <c r="F61" s="1"/>
      <c r="G61" s="1"/>
      <c r="H61" s="36"/>
      <c r="I61" s="36"/>
      <c r="J61" s="36"/>
      <c r="K61" s="36"/>
      <c r="L61" s="36"/>
      <c r="M61" s="36"/>
      <c r="N61" s="36"/>
      <c r="O61" s="36"/>
    </row>
    <row r="62" spans="1:15" ht="12">
      <c r="A62" s="36"/>
      <c r="B62" s="36"/>
      <c r="C62" s="36"/>
      <c r="D62" s="36"/>
      <c r="E62" s="36"/>
      <c r="F62" s="36"/>
      <c r="G62" s="36"/>
      <c r="H62" s="36"/>
      <c r="I62" s="36"/>
      <c r="J62" s="36"/>
      <c r="K62" s="36"/>
      <c r="L62" s="36"/>
      <c r="M62" s="36"/>
      <c r="N62" s="36"/>
      <c r="O62" s="36"/>
    </row>
    <row r="63" spans="1:15" ht="12">
      <c r="A63" s="36"/>
      <c r="B63" s="36"/>
      <c r="C63" s="52" t="s">
        <v>482</v>
      </c>
      <c r="D63" s="36"/>
      <c r="E63" s="36">
        <v>45</v>
      </c>
      <c r="F63" s="52" t="s">
        <v>624</v>
      </c>
      <c r="G63" s="36"/>
      <c r="H63" s="36"/>
      <c r="I63" s="36"/>
      <c r="J63" s="36"/>
      <c r="K63" s="36"/>
      <c r="L63" s="36"/>
      <c r="M63" s="36"/>
      <c r="N63" s="36"/>
      <c r="O63" s="36"/>
    </row>
    <row r="64" spans="1:15" ht="12">
      <c r="A64" s="36"/>
      <c r="B64" s="36"/>
      <c r="C64" s="52" t="s">
        <v>567</v>
      </c>
      <c r="D64" s="36"/>
      <c r="E64" s="36">
        <v>0.5</v>
      </c>
      <c r="F64" s="52"/>
      <c r="G64" s="36"/>
      <c r="H64" s="36"/>
      <c r="I64" s="36"/>
      <c r="J64" s="36"/>
      <c r="K64" s="36"/>
      <c r="L64" s="36"/>
      <c r="M64" s="36"/>
      <c r="N64" s="36"/>
      <c r="O64" s="36"/>
    </row>
    <row r="65" spans="1:15" ht="12">
      <c r="A65" s="36"/>
      <c r="B65" s="36"/>
      <c r="C65" s="52" t="s">
        <v>631</v>
      </c>
      <c r="D65" s="36"/>
      <c r="E65" s="36">
        <f>E63*E64</f>
        <v>22.5</v>
      </c>
      <c r="F65" s="52" t="s">
        <v>624</v>
      </c>
      <c r="G65" s="36"/>
      <c r="H65" s="504"/>
      <c r="I65" s="36"/>
      <c r="J65" s="36"/>
      <c r="K65" s="36"/>
      <c r="L65" s="36"/>
      <c r="M65" s="36"/>
      <c r="N65" s="36"/>
      <c r="O65" s="36"/>
    </row>
    <row r="66" spans="1:15" ht="12">
      <c r="A66" s="36"/>
      <c r="B66" s="36"/>
      <c r="C66" s="52" t="s">
        <v>626</v>
      </c>
      <c r="D66" s="36"/>
      <c r="E66" s="56">
        <f>CONVERT(E65,"lbm","g")/1000</f>
        <v>10.205828325</v>
      </c>
      <c r="F66" s="57" t="s">
        <v>627</v>
      </c>
      <c r="H66" s="36"/>
      <c r="I66" s="36"/>
      <c r="J66" s="36"/>
      <c r="K66" s="36"/>
      <c r="L66" s="36"/>
      <c r="M66" s="36"/>
      <c r="N66" s="36"/>
      <c r="O66" s="36"/>
    </row>
  </sheetData>
  <sheetProtection/>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indexed="42"/>
  </sheetPr>
  <dimension ref="B2:V36"/>
  <sheetViews>
    <sheetView zoomScalePageLayoutView="0" workbookViewId="0" topLeftCell="A1">
      <selection activeCell="L39" sqref="L39"/>
    </sheetView>
  </sheetViews>
  <sheetFormatPr defaultColWidth="9.140625" defaultRowHeight="12.75"/>
  <cols>
    <col min="1" max="1" width="2.421875" style="0" customWidth="1"/>
    <col min="2" max="2" width="10.421875" style="0" bestFit="1" customWidth="1"/>
    <col min="3" max="3" width="15.140625" style="0" customWidth="1"/>
    <col min="4" max="4" width="8.57421875" style="0" customWidth="1"/>
    <col min="5" max="5" width="8.7109375" style="0" customWidth="1"/>
    <col min="6" max="6" width="8.00390625" style="0" customWidth="1"/>
    <col min="10" max="10" width="8.28125" style="0" customWidth="1"/>
    <col min="11" max="11" width="8.140625" style="0" customWidth="1"/>
    <col min="12" max="12" width="9.57421875" style="0" customWidth="1"/>
    <col min="13" max="13" width="7.7109375" style="0" customWidth="1"/>
    <col min="14" max="14" width="9.00390625" style="0" customWidth="1"/>
    <col min="16" max="16" width="9.00390625" style="0" customWidth="1"/>
    <col min="17" max="17" width="10.00390625" style="0" customWidth="1"/>
  </cols>
  <sheetData>
    <row r="2" spans="3:14" ht="12">
      <c r="C2" s="1" t="s">
        <v>588</v>
      </c>
      <c r="D2" s="1"/>
      <c r="E2" s="1"/>
      <c r="F2" s="1"/>
      <c r="G2" s="1"/>
      <c r="H2" s="1"/>
      <c r="I2" s="1"/>
      <c r="J2" s="1"/>
      <c r="K2" s="1"/>
      <c r="L2" s="1"/>
      <c r="M2" s="2"/>
      <c r="N2" s="2"/>
    </row>
    <row r="3" spans="3:14" ht="12">
      <c r="C3" s="3" t="s">
        <v>589</v>
      </c>
      <c r="D3" s="1"/>
      <c r="E3" s="1"/>
      <c r="F3" s="1"/>
      <c r="G3" s="1"/>
      <c r="H3" s="1"/>
      <c r="I3" s="1"/>
      <c r="J3" s="1"/>
      <c r="K3" s="1"/>
      <c r="L3" s="1"/>
      <c r="M3" s="2"/>
      <c r="N3" s="2"/>
    </row>
    <row r="4" spans="4:17" ht="12">
      <c r="D4" s="4"/>
      <c r="E4" s="4"/>
      <c r="F4" s="4"/>
      <c r="G4" s="4"/>
      <c r="H4" s="4"/>
      <c r="I4" s="4"/>
      <c r="J4" s="4"/>
      <c r="K4" s="4"/>
      <c r="L4" s="4"/>
      <c r="M4" s="4"/>
      <c r="N4" s="4"/>
      <c r="O4" s="4"/>
      <c r="P4" s="4"/>
      <c r="Q4" s="4"/>
    </row>
    <row r="5" spans="2:18" ht="36.75">
      <c r="B5" s="5" t="s">
        <v>590</v>
      </c>
      <c r="C5" s="6" t="s">
        <v>591</v>
      </c>
      <c r="D5" s="6" t="s">
        <v>592</v>
      </c>
      <c r="E5" s="6" t="s">
        <v>593</v>
      </c>
      <c r="F5" s="6" t="s">
        <v>594</v>
      </c>
      <c r="G5" s="6" t="s">
        <v>595</v>
      </c>
      <c r="H5" s="6" t="s">
        <v>596</v>
      </c>
      <c r="I5" s="6" t="s">
        <v>597</v>
      </c>
      <c r="J5" s="6" t="s">
        <v>598</v>
      </c>
      <c r="K5" s="6" t="s">
        <v>599</v>
      </c>
      <c r="L5" s="6" t="s">
        <v>600</v>
      </c>
      <c r="M5" s="6" t="s">
        <v>601</v>
      </c>
      <c r="N5" s="6" t="s">
        <v>602</v>
      </c>
      <c r="O5" s="6" t="s">
        <v>603</v>
      </c>
      <c r="P5" s="6" t="s">
        <v>604</v>
      </c>
      <c r="Q5" s="6" t="s">
        <v>605</v>
      </c>
      <c r="R5" s="7"/>
    </row>
    <row r="6" spans="2:17" ht="12">
      <c r="B6" s="8">
        <v>2012</v>
      </c>
      <c r="C6" s="9">
        <v>5300</v>
      </c>
      <c r="D6" s="9">
        <v>3700</v>
      </c>
      <c r="E6" s="10">
        <v>2600</v>
      </c>
      <c r="F6" s="11"/>
      <c r="G6" s="12">
        <v>4800</v>
      </c>
      <c r="H6" s="12">
        <v>4300</v>
      </c>
      <c r="I6" s="12">
        <v>4700</v>
      </c>
      <c r="J6" s="12">
        <v>10300</v>
      </c>
      <c r="K6" s="12">
        <v>2300</v>
      </c>
      <c r="L6" s="12">
        <v>3100</v>
      </c>
      <c r="M6" s="12">
        <v>5600</v>
      </c>
      <c r="N6" s="13">
        <v>4900</v>
      </c>
      <c r="O6" s="14"/>
      <c r="P6" s="11"/>
      <c r="Q6" s="11"/>
    </row>
    <row r="7" spans="2:17" ht="12">
      <c r="B7" s="8">
        <v>2011</v>
      </c>
      <c r="C7" s="9">
        <v>5100</v>
      </c>
      <c r="D7" s="9">
        <v>3500</v>
      </c>
      <c r="E7" s="10">
        <v>2600</v>
      </c>
      <c r="F7" s="11"/>
      <c r="G7" s="12">
        <v>2700</v>
      </c>
      <c r="H7" s="12">
        <v>3300</v>
      </c>
      <c r="I7" s="12">
        <v>2900</v>
      </c>
      <c r="J7" s="12">
        <v>9500</v>
      </c>
      <c r="K7" s="12">
        <v>2100</v>
      </c>
      <c r="L7" s="12">
        <v>3000</v>
      </c>
      <c r="M7" s="12">
        <v>2200</v>
      </c>
      <c r="N7" s="9">
        <v>2200</v>
      </c>
      <c r="O7" s="10">
        <v>39200</v>
      </c>
      <c r="P7" s="11"/>
      <c r="Q7" s="9">
        <v>5600</v>
      </c>
    </row>
    <row r="8" spans="2:17" ht="12">
      <c r="B8" s="8">
        <v>2010</v>
      </c>
      <c r="C8" s="9">
        <v>5300</v>
      </c>
      <c r="D8" s="9">
        <v>3500</v>
      </c>
      <c r="E8" s="10">
        <v>2500</v>
      </c>
      <c r="F8" s="11"/>
      <c r="G8" s="12">
        <v>2700</v>
      </c>
      <c r="H8" s="12">
        <v>3500</v>
      </c>
      <c r="I8" s="12">
        <v>3100</v>
      </c>
      <c r="J8" s="12">
        <v>10300</v>
      </c>
      <c r="K8" s="12">
        <v>2400</v>
      </c>
      <c r="L8" s="12">
        <v>3100</v>
      </c>
      <c r="M8" s="12">
        <v>2400</v>
      </c>
      <c r="N8" s="9">
        <v>2300</v>
      </c>
      <c r="O8" s="10">
        <v>41400</v>
      </c>
      <c r="P8" s="11"/>
      <c r="Q8" s="9">
        <v>6000</v>
      </c>
    </row>
    <row r="9" spans="2:17" ht="12">
      <c r="B9" s="8">
        <v>2009</v>
      </c>
      <c r="C9" s="9">
        <v>4900</v>
      </c>
      <c r="D9" s="9">
        <v>3400</v>
      </c>
      <c r="E9" s="10">
        <v>2600</v>
      </c>
      <c r="F9" s="11"/>
      <c r="G9" s="12">
        <v>2600</v>
      </c>
      <c r="H9" s="12">
        <v>3400</v>
      </c>
      <c r="I9" s="12">
        <v>3100</v>
      </c>
      <c r="J9" s="12">
        <v>9000</v>
      </c>
      <c r="K9" s="12">
        <v>2200</v>
      </c>
      <c r="L9" s="12">
        <v>2700</v>
      </c>
      <c r="M9" s="12">
        <v>2000</v>
      </c>
      <c r="N9" s="9">
        <v>2100</v>
      </c>
      <c r="O9" s="10">
        <v>41600</v>
      </c>
      <c r="P9" s="11"/>
      <c r="Q9" s="9">
        <v>5700</v>
      </c>
    </row>
    <row r="10" spans="2:17" ht="12">
      <c r="B10" s="8">
        <v>2008</v>
      </c>
      <c r="C10" s="9">
        <v>5400</v>
      </c>
      <c r="D10" s="9">
        <v>3300</v>
      </c>
      <c r="E10" s="10">
        <v>2500</v>
      </c>
      <c r="F10" s="11"/>
      <c r="G10" s="12">
        <v>2600</v>
      </c>
      <c r="H10" s="12">
        <v>3300</v>
      </c>
      <c r="I10" s="12">
        <v>2900</v>
      </c>
      <c r="J10" s="12">
        <v>9800</v>
      </c>
      <c r="K10" s="12">
        <v>2200</v>
      </c>
      <c r="L10" s="12">
        <v>2900</v>
      </c>
      <c r="M10" s="12">
        <v>2300</v>
      </c>
      <c r="N10" s="9">
        <v>2500</v>
      </c>
      <c r="O10" s="10">
        <v>43200</v>
      </c>
      <c r="P10" s="11"/>
      <c r="Q10" s="9">
        <v>6100</v>
      </c>
    </row>
    <row r="11" spans="2:18" ht="12">
      <c r="B11" s="8">
        <v>2007</v>
      </c>
      <c r="C11" s="9">
        <v>5000</v>
      </c>
      <c r="D11" s="9">
        <v>3400</v>
      </c>
      <c r="E11" s="15">
        <v>2100</v>
      </c>
      <c r="F11" s="11"/>
      <c r="G11" s="15">
        <v>2400</v>
      </c>
      <c r="H11" s="15">
        <v>3300</v>
      </c>
      <c r="I11" s="15">
        <v>2900</v>
      </c>
      <c r="J11" s="15">
        <v>8400</v>
      </c>
      <c r="K11" s="15">
        <v>2000</v>
      </c>
      <c r="L11" s="15">
        <v>2200</v>
      </c>
      <c r="M11" s="15">
        <v>1800</v>
      </c>
      <c r="N11" s="16">
        <v>1500</v>
      </c>
      <c r="O11" s="17">
        <v>32900</v>
      </c>
      <c r="P11" s="11"/>
      <c r="Q11" s="9">
        <v>5100</v>
      </c>
      <c r="R11" s="18"/>
    </row>
    <row r="12" spans="2:17" ht="12.75" customHeight="1">
      <c r="B12" s="8">
        <v>2006</v>
      </c>
      <c r="C12" s="9">
        <v>5600</v>
      </c>
      <c r="D12" s="9">
        <v>3400</v>
      </c>
      <c r="E12" s="12">
        <v>2300</v>
      </c>
      <c r="F12" s="11"/>
      <c r="G12" s="12">
        <v>2500</v>
      </c>
      <c r="H12" s="12">
        <v>3400</v>
      </c>
      <c r="I12" s="12">
        <v>3000</v>
      </c>
      <c r="J12" s="12">
        <v>9400</v>
      </c>
      <c r="K12" s="12">
        <v>2300</v>
      </c>
      <c r="L12" s="12">
        <v>3100</v>
      </c>
      <c r="M12" s="12">
        <v>2300</v>
      </c>
      <c r="N12" s="9">
        <v>2200</v>
      </c>
      <c r="O12" s="18">
        <v>38400</v>
      </c>
      <c r="P12" s="11"/>
      <c r="Q12" s="9">
        <v>6000</v>
      </c>
    </row>
    <row r="13" spans="2:17" ht="12.75" customHeight="1">
      <c r="B13" s="8">
        <v>2005</v>
      </c>
      <c r="C13" s="9">
        <v>4700</v>
      </c>
      <c r="D13" s="9">
        <v>2900</v>
      </c>
      <c r="E13" s="12">
        <v>2300</v>
      </c>
      <c r="F13" s="11"/>
      <c r="G13" s="12">
        <v>2200</v>
      </c>
      <c r="H13" s="12">
        <v>2900</v>
      </c>
      <c r="I13" s="12">
        <v>2700</v>
      </c>
      <c r="J13" s="12">
        <v>9100</v>
      </c>
      <c r="K13" s="12">
        <v>1400</v>
      </c>
      <c r="L13" s="12">
        <v>2800</v>
      </c>
      <c r="M13" s="12">
        <v>2300</v>
      </c>
      <c r="N13" s="9">
        <v>2400</v>
      </c>
      <c r="O13" s="18">
        <v>37500</v>
      </c>
      <c r="P13" s="11"/>
      <c r="Q13" s="9">
        <v>5000</v>
      </c>
    </row>
    <row r="14" spans="2:17" ht="12.75" customHeight="1">
      <c r="B14" s="8">
        <v>2004</v>
      </c>
      <c r="C14" s="9">
        <v>4900</v>
      </c>
      <c r="D14" s="9">
        <v>3400</v>
      </c>
      <c r="E14" s="12">
        <v>2300</v>
      </c>
      <c r="F14" s="11"/>
      <c r="G14" s="12">
        <v>2700</v>
      </c>
      <c r="H14" s="12">
        <v>3400</v>
      </c>
      <c r="I14" s="12">
        <v>3000</v>
      </c>
      <c r="J14" s="12">
        <v>8200</v>
      </c>
      <c r="K14" s="12">
        <v>2100</v>
      </c>
      <c r="L14" s="12">
        <v>2700</v>
      </c>
      <c r="M14" s="12">
        <v>2100</v>
      </c>
      <c r="N14" s="9">
        <v>2300</v>
      </c>
      <c r="O14" s="18">
        <v>35900</v>
      </c>
      <c r="P14" s="11"/>
      <c r="Q14" s="9">
        <v>5300</v>
      </c>
    </row>
    <row r="15" spans="2:17" ht="12.75" customHeight="1">
      <c r="B15" s="8">
        <v>2003</v>
      </c>
      <c r="C15" s="19">
        <v>5100</v>
      </c>
      <c r="D15" s="9">
        <v>3500</v>
      </c>
      <c r="E15" s="20">
        <v>2500</v>
      </c>
      <c r="F15" s="20">
        <v>1400</v>
      </c>
      <c r="G15" s="20">
        <v>2800</v>
      </c>
      <c r="H15" s="20">
        <v>3400</v>
      </c>
      <c r="I15" s="20">
        <v>3000</v>
      </c>
      <c r="J15" s="20">
        <v>8000</v>
      </c>
      <c r="K15" s="20">
        <v>2000</v>
      </c>
      <c r="L15" s="20">
        <v>2100</v>
      </c>
      <c r="M15" s="20">
        <v>2200</v>
      </c>
      <c r="N15" s="19">
        <v>2400</v>
      </c>
      <c r="O15" s="21">
        <v>32200</v>
      </c>
      <c r="P15" s="11"/>
      <c r="Q15" s="19">
        <v>5400</v>
      </c>
    </row>
    <row r="16" spans="2:17" ht="12.75" customHeight="1">
      <c r="B16" s="8">
        <v>2002</v>
      </c>
      <c r="C16" s="19">
        <v>4800</v>
      </c>
      <c r="D16" s="9">
        <v>3400</v>
      </c>
      <c r="E16" s="20">
        <v>2000</v>
      </c>
      <c r="F16" s="20">
        <v>1400</v>
      </c>
      <c r="G16" s="20">
        <v>2600</v>
      </c>
      <c r="H16" s="20">
        <v>3100</v>
      </c>
      <c r="I16" s="20">
        <v>2800</v>
      </c>
      <c r="J16" s="20">
        <v>7100</v>
      </c>
      <c r="K16" s="20">
        <v>1800</v>
      </c>
      <c r="L16" s="20">
        <v>2300</v>
      </c>
      <c r="M16" s="20">
        <v>2100</v>
      </c>
      <c r="N16" s="19">
        <v>1800</v>
      </c>
      <c r="O16" s="21">
        <v>27600</v>
      </c>
      <c r="P16" s="11"/>
      <c r="Q16" s="19">
        <v>4900</v>
      </c>
    </row>
    <row r="17" spans="2:17" ht="12.75" customHeight="1">
      <c r="B17" s="8">
        <v>2001</v>
      </c>
      <c r="C17" s="19">
        <v>4800</v>
      </c>
      <c r="D17" s="9">
        <v>3500</v>
      </c>
      <c r="E17" s="20">
        <v>2200</v>
      </c>
      <c r="F17" s="20">
        <v>1900</v>
      </c>
      <c r="G17" s="20">
        <v>2600</v>
      </c>
      <c r="H17" s="20">
        <v>3600</v>
      </c>
      <c r="I17" s="20">
        <v>3100</v>
      </c>
      <c r="J17" s="20">
        <v>6500</v>
      </c>
      <c r="K17" s="20">
        <v>2200</v>
      </c>
      <c r="L17" s="20">
        <v>1400</v>
      </c>
      <c r="M17" s="20">
        <v>1500</v>
      </c>
      <c r="N17" s="19">
        <v>1100</v>
      </c>
      <c r="O17" s="21">
        <v>23900</v>
      </c>
      <c r="P17" s="11"/>
      <c r="Q17" s="19">
        <v>4600</v>
      </c>
    </row>
    <row r="18" spans="2:17" ht="24.75">
      <c r="B18" s="456" t="s">
        <v>606</v>
      </c>
      <c r="C18" s="22">
        <f aca="true" t="shared" si="0" ref="C18:O18">AVERAGE(C6:C17)</f>
        <v>5075</v>
      </c>
      <c r="D18" s="457">
        <f t="shared" si="0"/>
        <v>3408.3333333333335</v>
      </c>
      <c r="E18" s="457">
        <f t="shared" si="0"/>
        <v>2375</v>
      </c>
      <c r="F18" s="457">
        <f t="shared" si="0"/>
        <v>1566.6666666666667</v>
      </c>
      <c r="G18" s="457">
        <f t="shared" si="0"/>
        <v>2766.6666666666665</v>
      </c>
      <c r="H18" s="457">
        <f t="shared" si="0"/>
        <v>3408.3333333333335</v>
      </c>
      <c r="I18" s="457">
        <f t="shared" si="0"/>
        <v>3100</v>
      </c>
      <c r="J18" s="457">
        <f t="shared" si="0"/>
        <v>8800</v>
      </c>
      <c r="K18" s="457">
        <f t="shared" si="0"/>
        <v>2083.3333333333335</v>
      </c>
      <c r="L18" s="457">
        <f t="shared" si="0"/>
        <v>2616.6666666666665</v>
      </c>
      <c r="M18" s="457">
        <f t="shared" si="0"/>
        <v>2400</v>
      </c>
      <c r="N18" s="457">
        <f t="shared" si="0"/>
        <v>2308.3333333333335</v>
      </c>
      <c r="O18" s="457">
        <f t="shared" si="0"/>
        <v>35800</v>
      </c>
      <c r="P18" s="457"/>
      <c r="Q18" s="22">
        <f>AVERAGE(Q6:Q17)</f>
        <v>5427.272727272727</v>
      </c>
    </row>
    <row r="19" spans="2:17" ht="24.75">
      <c r="B19" s="24" t="s">
        <v>607</v>
      </c>
      <c r="C19" s="25">
        <f>AVERAGE(C6:C11)</f>
        <v>5166.666666666667</v>
      </c>
      <c r="D19" s="26">
        <f>AVERAGE(D6:D11)</f>
        <v>3466.6666666666665</v>
      </c>
      <c r="E19" s="26">
        <f>AVERAGE(E6:E11)</f>
        <v>2483.3333333333335</v>
      </c>
      <c r="F19" s="26">
        <f>AVERAGE(F15:F17)</f>
        <v>1566.6666666666667</v>
      </c>
      <c r="G19" s="26">
        <f aca="true" t="shared" si="1" ref="G19:O19">AVERAGE(G6:G11)</f>
        <v>2966.6666666666665</v>
      </c>
      <c r="H19" s="26">
        <f t="shared" si="1"/>
        <v>3516.6666666666665</v>
      </c>
      <c r="I19" s="26">
        <f t="shared" si="1"/>
        <v>3266.6666666666665</v>
      </c>
      <c r="J19" s="26">
        <f t="shared" si="1"/>
        <v>9550</v>
      </c>
      <c r="K19" s="26">
        <f t="shared" si="1"/>
        <v>2200</v>
      </c>
      <c r="L19" s="26">
        <f t="shared" si="1"/>
        <v>2833.3333333333335</v>
      </c>
      <c r="M19" s="26">
        <f t="shared" si="1"/>
        <v>2716.6666666666665</v>
      </c>
      <c r="N19" s="26">
        <f t="shared" si="1"/>
        <v>2583.3333333333335</v>
      </c>
      <c r="O19" s="26">
        <f t="shared" si="1"/>
        <v>39660</v>
      </c>
      <c r="P19" s="26"/>
      <c r="Q19" s="25">
        <f>AVERAGE(Q6:Q11)</f>
        <v>5700</v>
      </c>
    </row>
    <row r="21" ht="12.75">
      <c r="C21" s="27" t="s">
        <v>608</v>
      </c>
    </row>
    <row r="22" ht="12">
      <c r="C22" s="28" t="s">
        <v>609</v>
      </c>
    </row>
    <row r="23" ht="12.75">
      <c r="C23" s="29" t="s">
        <v>610</v>
      </c>
    </row>
    <row r="24" spans="2:20" ht="12.75" thickBot="1">
      <c r="B24" s="30"/>
      <c r="C24" s="30"/>
      <c r="D24" s="30"/>
      <c r="E24" s="30"/>
      <c r="F24" s="30"/>
      <c r="G24" s="30"/>
      <c r="H24" s="30"/>
      <c r="I24" s="30"/>
      <c r="J24" s="30"/>
      <c r="K24" s="31"/>
      <c r="L24" s="30"/>
      <c r="M24" s="30"/>
      <c r="N24" s="30"/>
      <c r="O24" s="30"/>
      <c r="P24" s="30"/>
      <c r="Q24" s="30"/>
      <c r="R24" s="30"/>
      <c r="S24" s="30"/>
      <c r="T24" s="30"/>
    </row>
    <row r="25" spans="3:11" ht="12.75" customHeight="1">
      <c r="C25" s="32"/>
      <c r="D25" s="18"/>
      <c r="K25" s="33"/>
    </row>
    <row r="26" spans="3:17" ht="12.75" customHeight="1">
      <c r="C26" s="1" t="s">
        <v>413</v>
      </c>
      <c r="D26" s="1"/>
      <c r="E26" s="1"/>
      <c r="F26" s="1"/>
      <c r="G26" s="1"/>
      <c r="H26" s="1"/>
      <c r="I26" s="1"/>
      <c r="J26" s="2"/>
      <c r="K26" s="2"/>
      <c r="L26" s="2"/>
      <c r="M26" s="2"/>
      <c r="N26" s="2"/>
      <c r="O26" s="2"/>
      <c r="P26" s="2"/>
      <c r="Q26" s="2"/>
    </row>
    <row r="27" spans="3:17" ht="12">
      <c r="C27" s="3" t="s">
        <v>412</v>
      </c>
      <c r="D27" s="1"/>
      <c r="E27" s="1"/>
      <c r="F27" s="1"/>
      <c r="G27" s="1"/>
      <c r="H27" s="1"/>
      <c r="I27" s="1"/>
      <c r="J27" s="2"/>
      <c r="K27" s="2"/>
      <c r="L27" s="2"/>
      <c r="M27" s="2"/>
      <c r="N27" s="2"/>
      <c r="O27" s="2"/>
      <c r="P27" s="2"/>
      <c r="Q27" s="2"/>
    </row>
    <row r="28" spans="3:17" ht="12">
      <c r="C28" s="459" t="s">
        <v>430</v>
      </c>
      <c r="D28" s="2"/>
      <c r="E28" s="2"/>
      <c r="F28" s="2"/>
      <c r="G28" s="2"/>
      <c r="H28" s="2"/>
      <c r="I28" s="2"/>
      <c r="J28" s="2"/>
      <c r="K28" s="2"/>
      <c r="L28" s="2"/>
      <c r="M28" s="2"/>
      <c r="N28" s="2"/>
      <c r="O28" s="2"/>
      <c r="P28" s="2"/>
      <c r="Q28" s="2"/>
    </row>
    <row r="30" spans="5:17" ht="12">
      <c r="E30">
        <v>2014</v>
      </c>
      <c r="Q30">
        <v>2015</v>
      </c>
    </row>
    <row r="31" spans="3:22" ht="12">
      <c r="C31" s="82" t="s">
        <v>428</v>
      </c>
      <c r="D31" s="4"/>
      <c r="E31" s="4" t="s">
        <v>414</v>
      </c>
      <c r="F31" s="4" t="s">
        <v>415</v>
      </c>
      <c r="G31" s="4" t="s">
        <v>416</v>
      </c>
      <c r="H31" s="4" t="s">
        <v>417</v>
      </c>
      <c r="I31" s="4" t="s">
        <v>418</v>
      </c>
      <c r="J31" s="4" t="s">
        <v>419</v>
      </c>
      <c r="K31" s="4" t="s">
        <v>420</v>
      </c>
      <c r="L31" s="4" t="s">
        <v>421</v>
      </c>
      <c r="M31" s="4" t="s">
        <v>422</v>
      </c>
      <c r="N31" s="4" t="s">
        <v>423</v>
      </c>
      <c r="O31" s="4" t="s">
        <v>424</v>
      </c>
      <c r="P31" s="4" t="s">
        <v>425</v>
      </c>
      <c r="Q31" s="4" t="s">
        <v>414</v>
      </c>
      <c r="R31" s="4" t="s">
        <v>415</v>
      </c>
      <c r="S31" s="4" t="s">
        <v>416</v>
      </c>
      <c r="T31" s="4" t="s">
        <v>417</v>
      </c>
      <c r="U31" s="4" t="s">
        <v>418</v>
      </c>
      <c r="V31" s="4" t="s">
        <v>419</v>
      </c>
    </row>
    <row r="32" spans="3:22" ht="12">
      <c r="C32" s="33" t="s">
        <v>426</v>
      </c>
      <c r="D32" s="33"/>
      <c r="E32">
        <v>250</v>
      </c>
      <c r="F32">
        <v>219</v>
      </c>
      <c r="G32">
        <v>235</v>
      </c>
      <c r="H32">
        <v>240</v>
      </c>
      <c r="I32">
        <v>252</v>
      </c>
      <c r="J32">
        <v>244</v>
      </c>
      <c r="K32">
        <v>267</v>
      </c>
      <c r="L32">
        <v>251</v>
      </c>
      <c r="M32">
        <v>253</v>
      </c>
      <c r="N32">
        <v>270</v>
      </c>
      <c r="O32">
        <v>246</v>
      </c>
      <c r="P32">
        <v>234</v>
      </c>
      <c r="Q32">
        <v>250</v>
      </c>
      <c r="R32">
        <v>215</v>
      </c>
      <c r="S32">
        <v>252</v>
      </c>
      <c r="T32">
        <v>239</v>
      </c>
      <c r="U32">
        <v>241</v>
      </c>
      <c r="V32">
        <v>251</v>
      </c>
    </row>
    <row r="33" spans="3:22" ht="12">
      <c r="C33" s="458" t="s">
        <v>427</v>
      </c>
      <c r="D33" s="458"/>
      <c r="E33" s="4">
        <v>193</v>
      </c>
      <c r="F33" s="4">
        <v>172</v>
      </c>
      <c r="G33" s="4">
        <v>182</v>
      </c>
      <c r="H33" s="4">
        <v>182</v>
      </c>
      <c r="I33" s="4">
        <v>194</v>
      </c>
      <c r="J33" s="4">
        <v>190</v>
      </c>
      <c r="K33" s="4">
        <v>206</v>
      </c>
      <c r="L33" s="4">
        <v>188</v>
      </c>
      <c r="M33" s="4">
        <v>193</v>
      </c>
      <c r="N33" s="4">
        <v>206</v>
      </c>
      <c r="O33" s="4">
        <v>189</v>
      </c>
      <c r="P33" s="4">
        <v>178</v>
      </c>
      <c r="Q33" s="4">
        <v>185</v>
      </c>
      <c r="R33" s="4">
        <v>172</v>
      </c>
      <c r="S33" s="4">
        <v>189</v>
      </c>
      <c r="T33" s="4">
        <v>182</v>
      </c>
      <c r="U33" s="4">
        <v>189</v>
      </c>
      <c r="V33" s="4">
        <v>191</v>
      </c>
    </row>
    <row r="34" spans="3:22" ht="12">
      <c r="C34" s="23" t="s">
        <v>429</v>
      </c>
      <c r="D34" s="23"/>
      <c r="E34" s="23">
        <f>E33/E32</f>
        <v>0.772</v>
      </c>
      <c r="F34" s="23">
        <f aca="true" t="shared" si="2" ref="F34:V34">F33/F32</f>
        <v>0.7853881278538812</v>
      </c>
      <c r="G34" s="23">
        <f t="shared" si="2"/>
        <v>0.774468085106383</v>
      </c>
      <c r="H34" s="23">
        <f t="shared" si="2"/>
        <v>0.7583333333333333</v>
      </c>
      <c r="I34" s="23">
        <f t="shared" si="2"/>
        <v>0.7698412698412699</v>
      </c>
      <c r="J34" s="23">
        <f t="shared" si="2"/>
        <v>0.7786885245901639</v>
      </c>
      <c r="K34" s="23">
        <f t="shared" si="2"/>
        <v>0.7715355805243446</v>
      </c>
      <c r="L34" s="23">
        <f t="shared" si="2"/>
        <v>0.749003984063745</v>
      </c>
      <c r="M34" s="23">
        <f t="shared" si="2"/>
        <v>0.7628458498023716</v>
      </c>
      <c r="N34" s="23">
        <f t="shared" si="2"/>
        <v>0.762962962962963</v>
      </c>
      <c r="O34" s="23">
        <f t="shared" si="2"/>
        <v>0.7682926829268293</v>
      </c>
      <c r="P34" s="23">
        <f t="shared" si="2"/>
        <v>0.7606837606837606</v>
      </c>
      <c r="Q34" s="23">
        <f t="shared" si="2"/>
        <v>0.74</v>
      </c>
      <c r="R34" s="23">
        <f t="shared" si="2"/>
        <v>0.8</v>
      </c>
      <c r="S34" s="23">
        <f t="shared" si="2"/>
        <v>0.75</v>
      </c>
      <c r="T34" s="23">
        <f t="shared" si="2"/>
        <v>0.7615062761506276</v>
      </c>
      <c r="U34" s="23">
        <f t="shared" si="2"/>
        <v>0.7842323651452282</v>
      </c>
      <c r="V34" s="23">
        <f t="shared" si="2"/>
        <v>0.7609561752988048</v>
      </c>
    </row>
    <row r="36" spans="2:5" ht="24.75" customHeight="1">
      <c r="B36" s="34"/>
      <c r="C36" s="690" t="s">
        <v>431</v>
      </c>
      <c r="D36" s="690"/>
      <c r="E36" s="35">
        <f>AVERAGE(E34:V34)</f>
        <v>0.7672632765713172</v>
      </c>
    </row>
  </sheetData>
  <sheetProtection/>
  <mergeCells count="1">
    <mergeCell ref="C36:D36"/>
  </mergeCells>
  <hyperlinks>
    <hyperlink ref="C3" r:id="rId1" display="http://www.omafra.gov.on.ca/english/stats/crops/estimate_metric.htm "/>
  </hyperlinks>
  <printOptions/>
  <pageMargins left="0.75" right="0.75" top="1" bottom="1" header="0.5" footer="0.5"/>
  <pageSetup horizontalDpi="600" verticalDpi="600" orientation="portrait" r:id="rId2"/>
</worksheet>
</file>

<file path=xl/worksheets/sheet23.xml><?xml version="1.0" encoding="utf-8"?>
<worksheet xmlns="http://schemas.openxmlformats.org/spreadsheetml/2006/main" xmlns:r="http://schemas.openxmlformats.org/officeDocument/2006/relationships">
  <dimension ref="B3:F83"/>
  <sheetViews>
    <sheetView zoomScalePageLayoutView="0" workbookViewId="0" topLeftCell="A1">
      <selection activeCell="D2" sqref="D2"/>
    </sheetView>
  </sheetViews>
  <sheetFormatPr defaultColWidth="9.140625" defaultRowHeight="12.75"/>
  <cols>
    <col min="1" max="1" width="4.28125" style="0" customWidth="1"/>
    <col min="2" max="2" width="26.7109375" style="592" customWidth="1"/>
    <col min="3" max="3" width="19.421875" style="592" bestFit="1" customWidth="1"/>
    <col min="4" max="4" width="15.7109375" style="592" customWidth="1"/>
    <col min="5" max="5" width="12.140625" style="592" customWidth="1"/>
    <col min="6" max="6" width="218.8515625" style="0" bestFit="1" customWidth="1"/>
  </cols>
  <sheetData>
    <row r="3" spans="2:6" s="592" customFormat="1" ht="12">
      <c r="B3" s="590" t="s">
        <v>488</v>
      </c>
      <c r="C3" s="590" t="s">
        <v>489</v>
      </c>
      <c r="D3" s="590" t="s">
        <v>490</v>
      </c>
      <c r="E3" s="591" t="s">
        <v>491</v>
      </c>
      <c r="F3" s="591" t="s">
        <v>492</v>
      </c>
    </row>
    <row r="4" spans="2:6" ht="12">
      <c r="B4" s="694" t="s">
        <v>493</v>
      </c>
      <c r="C4" s="694" t="s">
        <v>494</v>
      </c>
      <c r="D4" s="696" t="s">
        <v>516</v>
      </c>
      <c r="E4" s="696" t="s">
        <v>517</v>
      </c>
      <c r="F4" s="572" t="s">
        <v>936</v>
      </c>
    </row>
    <row r="5" spans="2:6" ht="12">
      <c r="B5" s="694"/>
      <c r="C5" s="694"/>
      <c r="D5" s="696"/>
      <c r="E5" s="696"/>
      <c r="F5" s="573" t="s">
        <v>937</v>
      </c>
    </row>
    <row r="6" spans="2:6" ht="12">
      <c r="B6" s="697"/>
      <c r="C6" s="697"/>
      <c r="D6" s="698"/>
      <c r="E6" s="698"/>
      <c r="F6" s="574" t="s">
        <v>518</v>
      </c>
    </row>
    <row r="7" spans="2:6" ht="12">
      <c r="B7" s="699" t="s">
        <v>519</v>
      </c>
      <c r="C7" s="699" t="s">
        <v>520</v>
      </c>
      <c r="D7" s="699" t="s">
        <v>521</v>
      </c>
      <c r="E7" s="699"/>
      <c r="F7" s="575" t="s">
        <v>522</v>
      </c>
    </row>
    <row r="8" spans="2:6" ht="12">
      <c r="B8" s="700"/>
      <c r="C8" s="700"/>
      <c r="D8" s="700"/>
      <c r="E8" s="700"/>
      <c r="F8" s="576" t="s">
        <v>523</v>
      </c>
    </row>
    <row r="9" spans="2:6" ht="12">
      <c r="B9" s="693" t="s">
        <v>524</v>
      </c>
      <c r="C9" s="693" t="s">
        <v>657</v>
      </c>
      <c r="D9" s="695" t="s">
        <v>658</v>
      </c>
      <c r="E9" s="695" t="s">
        <v>659</v>
      </c>
      <c r="F9" s="572" t="s">
        <v>684</v>
      </c>
    </row>
    <row r="10" spans="2:6" ht="12">
      <c r="B10" s="694"/>
      <c r="C10" s="694"/>
      <c r="D10" s="696"/>
      <c r="E10" s="696"/>
      <c r="F10" s="573" t="s">
        <v>685</v>
      </c>
    </row>
    <row r="11" spans="2:6" ht="12">
      <c r="B11" s="694"/>
      <c r="C11" s="694"/>
      <c r="D11" s="696"/>
      <c r="E11" s="696"/>
      <c r="F11" s="574" t="s">
        <v>686</v>
      </c>
    </row>
    <row r="12" spans="2:6" ht="12">
      <c r="B12" s="691" t="s">
        <v>524</v>
      </c>
      <c r="C12" s="691" t="s">
        <v>660</v>
      </c>
      <c r="D12" s="692" t="s">
        <v>661</v>
      </c>
      <c r="E12" s="692" t="s">
        <v>659</v>
      </c>
      <c r="F12" s="571" t="s">
        <v>700</v>
      </c>
    </row>
    <row r="13" spans="2:6" ht="12">
      <c r="B13" s="691"/>
      <c r="C13" s="691"/>
      <c r="D13" s="692"/>
      <c r="E13" s="692"/>
      <c r="F13" s="577" t="s">
        <v>701</v>
      </c>
    </row>
    <row r="14" spans="2:6" ht="12">
      <c r="B14" s="691"/>
      <c r="C14" s="691"/>
      <c r="D14" s="692"/>
      <c r="E14" s="692"/>
      <c r="F14" s="578" t="s">
        <v>702</v>
      </c>
    </row>
    <row r="15" spans="2:6" ht="12">
      <c r="B15" s="694" t="s">
        <v>524</v>
      </c>
      <c r="C15" s="694" t="s">
        <v>662</v>
      </c>
      <c r="D15" s="696" t="s">
        <v>663</v>
      </c>
      <c r="E15" s="695" t="s">
        <v>659</v>
      </c>
      <c r="F15" s="572" t="s">
        <v>708</v>
      </c>
    </row>
    <row r="16" spans="2:6" ht="12">
      <c r="B16" s="694"/>
      <c r="C16" s="694"/>
      <c r="D16" s="696"/>
      <c r="E16" s="696"/>
      <c r="F16" s="573" t="s">
        <v>710</v>
      </c>
    </row>
    <row r="17" spans="2:6" ht="12">
      <c r="B17" s="694"/>
      <c r="C17" s="694"/>
      <c r="D17" s="696"/>
      <c r="E17" s="696"/>
      <c r="F17" s="574" t="s">
        <v>547</v>
      </c>
    </row>
    <row r="18" spans="2:6" ht="12">
      <c r="B18" s="691" t="s">
        <v>524</v>
      </c>
      <c r="C18" s="691" t="s">
        <v>664</v>
      </c>
      <c r="D18" s="692" t="s">
        <v>663</v>
      </c>
      <c r="E18" s="692" t="s">
        <v>659</v>
      </c>
      <c r="F18" s="571" t="s">
        <v>711</v>
      </c>
    </row>
    <row r="19" spans="2:6" ht="12">
      <c r="B19" s="691"/>
      <c r="C19" s="691"/>
      <c r="D19" s="692"/>
      <c r="E19" s="692"/>
      <c r="F19" s="577" t="s">
        <v>713</v>
      </c>
    </row>
    <row r="20" spans="2:6" ht="12">
      <c r="B20" s="691"/>
      <c r="C20" s="691"/>
      <c r="D20" s="692"/>
      <c r="E20" s="692"/>
      <c r="F20" s="578" t="s">
        <v>547</v>
      </c>
    </row>
    <row r="21" spans="2:6" ht="12">
      <c r="B21" s="694" t="s">
        <v>524</v>
      </c>
      <c r="C21" s="694" t="s">
        <v>525</v>
      </c>
      <c r="D21" s="696" t="s">
        <v>663</v>
      </c>
      <c r="E21" s="695" t="s">
        <v>659</v>
      </c>
      <c r="F21" s="572" t="s">
        <v>714</v>
      </c>
    </row>
    <row r="22" spans="2:6" ht="12">
      <c r="B22" s="694"/>
      <c r="C22" s="694"/>
      <c r="D22" s="696"/>
      <c r="E22" s="696"/>
      <c r="F22" s="573" t="s">
        <v>716</v>
      </c>
    </row>
    <row r="23" spans="2:6" ht="12">
      <c r="B23" s="694"/>
      <c r="C23" s="694"/>
      <c r="D23" s="696"/>
      <c r="E23" s="696"/>
      <c r="F23" s="574" t="s">
        <v>702</v>
      </c>
    </row>
    <row r="24" spans="2:6" ht="12">
      <c r="B24" s="691" t="s">
        <v>524</v>
      </c>
      <c r="C24" s="691" t="s">
        <v>526</v>
      </c>
      <c r="D24" s="692" t="s">
        <v>663</v>
      </c>
      <c r="E24" s="692" t="s">
        <v>659</v>
      </c>
      <c r="F24" s="571" t="s">
        <v>717</v>
      </c>
    </row>
    <row r="25" spans="2:6" ht="12">
      <c r="B25" s="691"/>
      <c r="C25" s="691"/>
      <c r="D25" s="692"/>
      <c r="E25" s="692"/>
      <c r="F25" s="577" t="s">
        <v>718</v>
      </c>
    </row>
    <row r="26" spans="2:6" ht="12">
      <c r="B26" s="691"/>
      <c r="C26" s="691"/>
      <c r="D26" s="692"/>
      <c r="E26" s="692"/>
      <c r="F26" s="578" t="s">
        <v>702</v>
      </c>
    </row>
    <row r="27" spans="2:6" ht="12">
      <c r="B27" s="694" t="s">
        <v>524</v>
      </c>
      <c r="C27" s="694" t="s">
        <v>665</v>
      </c>
      <c r="D27" s="696" t="s">
        <v>615</v>
      </c>
      <c r="E27" s="695" t="s">
        <v>659</v>
      </c>
      <c r="F27" s="572" t="s">
        <v>722</v>
      </c>
    </row>
    <row r="28" spans="2:6" ht="12">
      <c r="B28" s="694"/>
      <c r="C28" s="694"/>
      <c r="D28" s="696"/>
      <c r="E28" s="696"/>
      <c r="F28" s="573" t="s">
        <v>723</v>
      </c>
    </row>
    <row r="29" spans="2:6" ht="12">
      <c r="B29" s="694"/>
      <c r="C29" s="694"/>
      <c r="D29" s="696"/>
      <c r="E29" s="696"/>
      <c r="F29" s="574" t="s">
        <v>702</v>
      </c>
    </row>
    <row r="30" spans="2:6" ht="12">
      <c r="B30" s="691" t="s">
        <v>524</v>
      </c>
      <c r="C30" s="691" t="s">
        <v>666</v>
      </c>
      <c r="D30" s="692" t="s">
        <v>663</v>
      </c>
      <c r="E30" s="692" t="s">
        <v>659</v>
      </c>
      <c r="F30" s="571" t="s">
        <v>725</v>
      </c>
    </row>
    <row r="31" spans="2:6" ht="12">
      <c r="B31" s="691"/>
      <c r="C31" s="691"/>
      <c r="D31" s="692"/>
      <c r="E31" s="692"/>
      <c r="F31" s="577" t="s">
        <v>726</v>
      </c>
    </row>
    <row r="32" spans="2:6" ht="12">
      <c r="B32" s="691"/>
      <c r="C32" s="691"/>
      <c r="D32" s="692"/>
      <c r="E32" s="692"/>
      <c r="F32" s="578" t="s">
        <v>702</v>
      </c>
    </row>
    <row r="33" spans="2:6" ht="12">
      <c r="B33" s="694" t="s">
        <v>524</v>
      </c>
      <c r="C33" s="694" t="s">
        <v>667</v>
      </c>
      <c r="D33" s="696" t="s">
        <v>663</v>
      </c>
      <c r="E33" s="695" t="s">
        <v>668</v>
      </c>
      <c r="F33" s="572" t="s">
        <v>727</v>
      </c>
    </row>
    <row r="34" spans="2:6" ht="12">
      <c r="B34" s="694"/>
      <c r="C34" s="694"/>
      <c r="D34" s="696"/>
      <c r="E34" s="696"/>
      <c r="F34" s="573" t="s">
        <v>728</v>
      </c>
    </row>
    <row r="35" spans="2:6" ht="12">
      <c r="B35" s="694"/>
      <c r="C35" s="694"/>
      <c r="D35" s="696"/>
      <c r="E35" s="696"/>
      <c r="F35" s="574" t="s">
        <v>729</v>
      </c>
    </row>
    <row r="36" spans="2:6" ht="12">
      <c r="B36" s="691" t="s">
        <v>524</v>
      </c>
      <c r="C36" s="691" t="s">
        <v>669</v>
      </c>
      <c r="D36" s="692" t="s">
        <v>663</v>
      </c>
      <c r="E36" s="692" t="s">
        <v>659</v>
      </c>
      <c r="F36" s="571" t="s">
        <v>732</v>
      </c>
    </row>
    <row r="37" spans="2:6" ht="12">
      <c r="B37" s="691"/>
      <c r="C37" s="691"/>
      <c r="D37" s="692"/>
      <c r="E37" s="692"/>
      <c r="F37" s="577" t="s">
        <v>733</v>
      </c>
    </row>
    <row r="38" spans="2:6" ht="12">
      <c r="B38" s="691"/>
      <c r="C38" s="691"/>
      <c r="D38" s="692"/>
      <c r="E38" s="692"/>
      <c r="F38" s="578" t="s">
        <v>702</v>
      </c>
    </row>
    <row r="39" spans="2:6" ht="12">
      <c r="B39" s="693" t="s">
        <v>524</v>
      </c>
      <c r="C39" s="693" t="s">
        <v>670</v>
      </c>
      <c r="D39" s="695" t="s">
        <v>615</v>
      </c>
      <c r="E39" s="695" t="s">
        <v>527</v>
      </c>
      <c r="F39" s="572" t="s">
        <v>528</v>
      </c>
    </row>
    <row r="40" spans="2:6" ht="12">
      <c r="B40" s="694"/>
      <c r="C40" s="694"/>
      <c r="D40" s="696"/>
      <c r="E40" s="696"/>
      <c r="F40" s="573" t="s">
        <v>735</v>
      </c>
    </row>
    <row r="41" spans="2:6" ht="12">
      <c r="B41" s="694"/>
      <c r="C41" s="694"/>
      <c r="D41" s="696"/>
      <c r="E41" s="696"/>
      <c r="F41" s="574" t="s">
        <v>548</v>
      </c>
    </row>
    <row r="42" spans="2:6" ht="12">
      <c r="B42" s="691" t="s">
        <v>524</v>
      </c>
      <c r="C42" s="691" t="s">
        <v>672</v>
      </c>
      <c r="D42" s="692" t="s">
        <v>615</v>
      </c>
      <c r="E42" s="692" t="s">
        <v>527</v>
      </c>
      <c r="F42" s="571" t="s">
        <v>529</v>
      </c>
    </row>
    <row r="43" spans="2:6" ht="12">
      <c r="B43" s="691"/>
      <c r="C43" s="691"/>
      <c r="D43" s="692"/>
      <c r="E43" s="692"/>
      <c r="F43" s="577" t="s">
        <v>737</v>
      </c>
    </row>
    <row r="44" spans="2:6" ht="12">
      <c r="B44" s="691"/>
      <c r="C44" s="691"/>
      <c r="D44" s="692"/>
      <c r="E44" s="692"/>
      <c r="F44" s="578" t="s">
        <v>549</v>
      </c>
    </row>
    <row r="45" spans="2:6" ht="12">
      <c r="B45" s="694" t="s">
        <v>524</v>
      </c>
      <c r="C45" s="694" t="s">
        <v>673</v>
      </c>
      <c r="D45" s="696" t="s">
        <v>615</v>
      </c>
      <c r="E45" s="695" t="s">
        <v>527</v>
      </c>
      <c r="F45" s="572" t="s">
        <v>530</v>
      </c>
    </row>
    <row r="46" spans="2:6" ht="12">
      <c r="B46" s="694"/>
      <c r="C46" s="694"/>
      <c r="D46" s="696"/>
      <c r="E46" s="696"/>
      <c r="F46" s="573" t="s">
        <v>739</v>
      </c>
    </row>
    <row r="47" spans="2:6" ht="12">
      <c r="B47" s="694"/>
      <c r="C47" s="694"/>
      <c r="D47" s="696"/>
      <c r="E47" s="696"/>
      <c r="F47" s="574" t="s">
        <v>549</v>
      </c>
    </row>
    <row r="48" spans="2:6" ht="12">
      <c r="B48" s="691" t="s">
        <v>524</v>
      </c>
      <c r="C48" s="691" t="s">
        <v>674</v>
      </c>
      <c r="D48" s="692" t="s">
        <v>615</v>
      </c>
      <c r="E48" s="692" t="s">
        <v>527</v>
      </c>
      <c r="F48" s="571" t="s">
        <v>531</v>
      </c>
    </row>
    <row r="49" spans="2:6" ht="12">
      <c r="B49" s="691"/>
      <c r="C49" s="691"/>
      <c r="D49" s="692"/>
      <c r="E49" s="692"/>
      <c r="F49" s="577" t="s">
        <v>741</v>
      </c>
    </row>
    <row r="50" spans="2:6" ht="12">
      <c r="B50" s="691"/>
      <c r="C50" s="691"/>
      <c r="D50" s="692"/>
      <c r="E50" s="692"/>
      <c r="F50" s="578" t="s">
        <v>549</v>
      </c>
    </row>
    <row r="51" spans="2:6" ht="12">
      <c r="B51" s="694" t="s">
        <v>524</v>
      </c>
      <c r="C51" s="694" t="s">
        <v>675</v>
      </c>
      <c r="D51" s="696" t="s">
        <v>615</v>
      </c>
      <c r="E51" s="695" t="s">
        <v>527</v>
      </c>
      <c r="F51" s="572" t="s">
        <v>532</v>
      </c>
    </row>
    <row r="52" spans="2:6" ht="12">
      <c r="B52" s="694"/>
      <c r="C52" s="694"/>
      <c r="D52" s="696"/>
      <c r="E52" s="696"/>
      <c r="F52" s="573" t="s">
        <v>747</v>
      </c>
    </row>
    <row r="53" spans="2:6" ht="12">
      <c r="B53" s="694"/>
      <c r="C53" s="694"/>
      <c r="D53" s="696"/>
      <c r="E53" s="696"/>
      <c r="F53" s="574" t="s">
        <v>549</v>
      </c>
    </row>
    <row r="54" spans="2:6" ht="12">
      <c r="B54" s="691" t="s">
        <v>524</v>
      </c>
      <c r="C54" s="691" t="s">
        <v>676</v>
      </c>
      <c r="D54" s="692" t="s">
        <v>615</v>
      </c>
      <c r="E54" s="692" t="s">
        <v>527</v>
      </c>
      <c r="F54" s="571" t="s">
        <v>533</v>
      </c>
    </row>
    <row r="55" spans="2:6" ht="12">
      <c r="B55" s="691"/>
      <c r="C55" s="691"/>
      <c r="D55" s="692"/>
      <c r="E55" s="692"/>
      <c r="F55" s="577" t="s">
        <v>749</v>
      </c>
    </row>
    <row r="56" spans="2:6" ht="12">
      <c r="B56" s="691"/>
      <c r="C56" s="691"/>
      <c r="D56" s="692"/>
      <c r="E56" s="692"/>
      <c r="F56" s="578" t="s">
        <v>549</v>
      </c>
    </row>
    <row r="57" spans="2:6" ht="12">
      <c r="B57" s="694" t="s">
        <v>524</v>
      </c>
      <c r="C57" s="694" t="s">
        <v>677</v>
      </c>
      <c r="D57" s="696" t="s">
        <v>615</v>
      </c>
      <c r="E57" s="695" t="s">
        <v>527</v>
      </c>
      <c r="F57" s="572" t="s">
        <v>534</v>
      </c>
    </row>
    <row r="58" spans="2:6" ht="12">
      <c r="B58" s="694"/>
      <c r="C58" s="694"/>
      <c r="D58" s="696"/>
      <c r="E58" s="696"/>
      <c r="F58" s="573" t="s">
        <v>751</v>
      </c>
    </row>
    <row r="59" spans="2:6" ht="12">
      <c r="B59" s="694"/>
      <c r="C59" s="694"/>
      <c r="D59" s="696"/>
      <c r="E59" s="696"/>
      <c r="F59" s="574" t="s">
        <v>549</v>
      </c>
    </row>
    <row r="60" spans="2:6" ht="12">
      <c r="B60" s="691" t="s">
        <v>524</v>
      </c>
      <c r="C60" s="691" t="s">
        <v>678</v>
      </c>
      <c r="D60" s="692" t="s">
        <v>615</v>
      </c>
      <c r="E60" s="692" t="s">
        <v>527</v>
      </c>
      <c r="F60" s="571" t="s">
        <v>535</v>
      </c>
    </row>
    <row r="61" spans="2:6" ht="12">
      <c r="B61" s="691"/>
      <c r="C61" s="691"/>
      <c r="D61" s="692"/>
      <c r="E61" s="692"/>
      <c r="F61" s="577" t="s">
        <v>738</v>
      </c>
    </row>
    <row r="62" spans="2:6" ht="12">
      <c r="B62" s="691"/>
      <c r="C62" s="691"/>
      <c r="D62" s="692"/>
      <c r="E62" s="692"/>
      <c r="F62" s="578" t="s">
        <v>549</v>
      </c>
    </row>
    <row r="63" spans="2:6" ht="12">
      <c r="B63" s="694" t="s">
        <v>524</v>
      </c>
      <c r="C63" s="694" t="s">
        <v>679</v>
      </c>
      <c r="D63" s="696" t="s">
        <v>615</v>
      </c>
      <c r="E63" s="695" t="s">
        <v>527</v>
      </c>
      <c r="F63" s="572" t="s">
        <v>536</v>
      </c>
    </row>
    <row r="64" spans="2:6" ht="12">
      <c r="B64" s="694"/>
      <c r="C64" s="694"/>
      <c r="D64" s="696"/>
      <c r="E64" s="696"/>
      <c r="F64" s="573" t="s">
        <v>742</v>
      </c>
    </row>
    <row r="65" spans="2:6" ht="12">
      <c r="B65" s="694"/>
      <c r="C65" s="694"/>
      <c r="D65" s="696"/>
      <c r="E65" s="696"/>
      <c r="F65" s="574" t="s">
        <v>549</v>
      </c>
    </row>
    <row r="66" spans="2:6" ht="12">
      <c r="B66" s="691" t="s">
        <v>524</v>
      </c>
      <c r="C66" s="691" t="s">
        <v>680</v>
      </c>
      <c r="D66" s="692" t="s">
        <v>615</v>
      </c>
      <c r="E66" s="692" t="s">
        <v>527</v>
      </c>
      <c r="F66" s="571" t="s">
        <v>537</v>
      </c>
    </row>
    <row r="67" spans="2:6" ht="12">
      <c r="B67" s="691"/>
      <c r="C67" s="691"/>
      <c r="D67" s="692"/>
      <c r="E67" s="692"/>
      <c r="F67" s="577" t="s">
        <v>744</v>
      </c>
    </row>
    <row r="68" spans="2:6" ht="12">
      <c r="B68" s="691"/>
      <c r="C68" s="691"/>
      <c r="D68" s="692"/>
      <c r="E68" s="692"/>
      <c r="F68" s="578" t="s">
        <v>549</v>
      </c>
    </row>
    <row r="69" spans="2:6" ht="12">
      <c r="B69" s="693" t="s">
        <v>524</v>
      </c>
      <c r="C69" s="693" t="s">
        <v>681</v>
      </c>
      <c r="D69" s="695" t="s">
        <v>615</v>
      </c>
      <c r="E69" s="695" t="s">
        <v>527</v>
      </c>
      <c r="F69" s="572" t="s">
        <v>538</v>
      </c>
    </row>
    <row r="70" spans="2:6" ht="12">
      <c r="B70" s="694"/>
      <c r="C70" s="694"/>
      <c r="D70" s="696"/>
      <c r="E70" s="696"/>
      <c r="F70" s="573" t="s">
        <v>746</v>
      </c>
    </row>
    <row r="71" spans="2:6" ht="12">
      <c r="B71" s="694"/>
      <c r="C71" s="694"/>
      <c r="D71" s="696"/>
      <c r="E71" s="696"/>
      <c r="F71" s="574" t="s">
        <v>549</v>
      </c>
    </row>
    <row r="72" spans="2:6" ht="12">
      <c r="B72" s="691" t="s">
        <v>524</v>
      </c>
      <c r="C72" s="691" t="s">
        <v>682</v>
      </c>
      <c r="D72" s="692" t="s">
        <v>615</v>
      </c>
      <c r="E72" s="692" t="s">
        <v>527</v>
      </c>
      <c r="F72" s="571" t="s">
        <v>539</v>
      </c>
    </row>
    <row r="73" spans="2:6" ht="12">
      <c r="B73" s="691"/>
      <c r="C73" s="691"/>
      <c r="D73" s="692"/>
      <c r="E73" s="692"/>
      <c r="F73" s="577" t="s">
        <v>748</v>
      </c>
    </row>
    <row r="74" spans="2:6" ht="12">
      <c r="B74" s="691"/>
      <c r="C74" s="691"/>
      <c r="D74" s="692"/>
      <c r="E74" s="692"/>
      <c r="F74" s="578" t="s">
        <v>550</v>
      </c>
    </row>
    <row r="75" spans="2:6" ht="12">
      <c r="B75" s="693" t="s">
        <v>540</v>
      </c>
      <c r="C75" s="693" t="s">
        <v>541</v>
      </c>
      <c r="D75" s="695" t="s">
        <v>615</v>
      </c>
      <c r="E75" s="695" t="s">
        <v>542</v>
      </c>
      <c r="F75" s="572" t="s">
        <v>588</v>
      </c>
    </row>
    <row r="76" spans="2:6" ht="12">
      <c r="B76" s="694"/>
      <c r="C76" s="694"/>
      <c r="D76" s="696"/>
      <c r="E76" s="696"/>
      <c r="F76" s="573" t="s">
        <v>543</v>
      </c>
    </row>
    <row r="77" spans="2:6" ht="12">
      <c r="B77" s="694"/>
      <c r="C77" s="694"/>
      <c r="D77" s="696"/>
      <c r="E77" s="696"/>
      <c r="F77" s="574" t="s">
        <v>551</v>
      </c>
    </row>
    <row r="78" spans="2:6" ht="12">
      <c r="B78" s="691" t="s">
        <v>544</v>
      </c>
      <c r="C78" s="691" t="s">
        <v>1000</v>
      </c>
      <c r="D78" s="692" t="s">
        <v>615</v>
      </c>
      <c r="E78" s="692" t="s">
        <v>517</v>
      </c>
      <c r="F78" s="571" t="s">
        <v>633</v>
      </c>
    </row>
    <row r="79" spans="2:6" ht="12">
      <c r="B79" s="691"/>
      <c r="C79" s="691"/>
      <c r="D79" s="692"/>
      <c r="E79" s="692"/>
      <c r="F79" s="577" t="s">
        <v>634</v>
      </c>
    </row>
    <row r="80" spans="2:6" ht="12">
      <c r="B80" s="691"/>
      <c r="C80" s="691"/>
      <c r="D80" s="692"/>
      <c r="E80" s="692"/>
      <c r="F80" s="578" t="s">
        <v>552</v>
      </c>
    </row>
    <row r="81" spans="2:6" ht="12">
      <c r="B81" s="693" t="s">
        <v>545</v>
      </c>
      <c r="C81" s="693" t="s">
        <v>546</v>
      </c>
      <c r="D81" s="695" t="s">
        <v>615</v>
      </c>
      <c r="E81" s="695" t="s">
        <v>517</v>
      </c>
      <c r="F81" s="572" t="s">
        <v>611</v>
      </c>
    </row>
    <row r="82" spans="2:6" ht="12">
      <c r="B82" s="694"/>
      <c r="C82" s="694"/>
      <c r="D82" s="696"/>
      <c r="E82" s="696"/>
      <c r="F82" s="573" t="s">
        <v>612</v>
      </c>
    </row>
    <row r="83" spans="2:6" ht="12">
      <c r="B83" s="694"/>
      <c r="C83" s="694"/>
      <c r="D83" s="696"/>
      <c r="E83" s="696"/>
      <c r="F83" s="574" t="s">
        <v>613</v>
      </c>
    </row>
  </sheetData>
  <sheetProtection/>
  <mergeCells count="108">
    <mergeCell ref="D75:D77"/>
    <mergeCell ref="E75:E77"/>
    <mergeCell ref="B78:B80"/>
    <mergeCell ref="C78:C80"/>
    <mergeCell ref="D78:D80"/>
    <mergeCell ref="E78:E80"/>
    <mergeCell ref="D21:D23"/>
    <mergeCell ref="E21:E23"/>
    <mergeCell ref="B21:B23"/>
    <mergeCell ref="C21:C23"/>
    <mergeCell ref="E4:E6"/>
    <mergeCell ref="E7:E8"/>
    <mergeCell ref="E9:E11"/>
    <mergeCell ref="E12:E14"/>
    <mergeCell ref="E15:E17"/>
    <mergeCell ref="E18:E20"/>
    <mergeCell ref="B15:B17"/>
    <mergeCell ref="C15:C17"/>
    <mergeCell ref="D15:D17"/>
    <mergeCell ref="B18:B20"/>
    <mergeCell ref="C18:C20"/>
    <mergeCell ref="D18:D20"/>
    <mergeCell ref="B12:B14"/>
    <mergeCell ref="C12:C14"/>
    <mergeCell ref="D12:D14"/>
    <mergeCell ref="B7:B8"/>
    <mergeCell ref="C7:C8"/>
    <mergeCell ref="D7:D8"/>
    <mergeCell ref="B4:B6"/>
    <mergeCell ref="C4:C6"/>
    <mergeCell ref="D4:D6"/>
    <mergeCell ref="B9:B11"/>
    <mergeCell ref="C9:C11"/>
    <mergeCell ref="D9:D11"/>
    <mergeCell ref="D24:D26"/>
    <mergeCell ref="E24:E26"/>
    <mergeCell ref="B24:B26"/>
    <mergeCell ref="C24:C26"/>
    <mergeCell ref="B27:B29"/>
    <mergeCell ref="C27:C29"/>
    <mergeCell ref="D27:D29"/>
    <mergeCell ref="E27:E29"/>
    <mergeCell ref="B30:B32"/>
    <mergeCell ref="C30:C32"/>
    <mergeCell ref="D30:D32"/>
    <mergeCell ref="E30:E32"/>
    <mergeCell ref="B33:B35"/>
    <mergeCell ref="C33:C35"/>
    <mergeCell ref="D33:D35"/>
    <mergeCell ref="E33:E35"/>
    <mergeCell ref="B36:B38"/>
    <mergeCell ref="C36:C38"/>
    <mergeCell ref="D36:D38"/>
    <mergeCell ref="E36:E38"/>
    <mergeCell ref="D39:D41"/>
    <mergeCell ref="E39:E41"/>
    <mergeCell ref="C42:C44"/>
    <mergeCell ref="D42:D44"/>
    <mergeCell ref="E42:E44"/>
    <mergeCell ref="B39:B41"/>
    <mergeCell ref="B42:B44"/>
    <mergeCell ref="B45:B47"/>
    <mergeCell ref="C45:C47"/>
    <mergeCell ref="C39:C41"/>
    <mergeCell ref="D45:D47"/>
    <mergeCell ref="E45:E47"/>
    <mergeCell ref="B48:B50"/>
    <mergeCell ref="C48:C50"/>
    <mergeCell ref="D48:D50"/>
    <mergeCell ref="E48:E50"/>
    <mergeCell ref="B51:B53"/>
    <mergeCell ref="C51:C53"/>
    <mergeCell ref="D51:D53"/>
    <mergeCell ref="E51:E53"/>
    <mergeCell ref="B54:B56"/>
    <mergeCell ref="C54:C56"/>
    <mergeCell ref="D54:D56"/>
    <mergeCell ref="E54:E56"/>
    <mergeCell ref="B57:B59"/>
    <mergeCell ref="C57:C59"/>
    <mergeCell ref="D57:D59"/>
    <mergeCell ref="E57:E59"/>
    <mergeCell ref="B60:B62"/>
    <mergeCell ref="C60:C62"/>
    <mergeCell ref="D60:D62"/>
    <mergeCell ref="E60:E62"/>
    <mergeCell ref="B63:B65"/>
    <mergeCell ref="C63:C65"/>
    <mergeCell ref="D63:D65"/>
    <mergeCell ref="E63:E65"/>
    <mergeCell ref="B66:B68"/>
    <mergeCell ref="C66:C68"/>
    <mergeCell ref="D66:D68"/>
    <mergeCell ref="E66:E68"/>
    <mergeCell ref="B69:B71"/>
    <mergeCell ref="C69:C71"/>
    <mergeCell ref="D69:D71"/>
    <mergeCell ref="E69:E71"/>
    <mergeCell ref="B72:B74"/>
    <mergeCell ref="C72:C74"/>
    <mergeCell ref="D72:D74"/>
    <mergeCell ref="E72:E74"/>
    <mergeCell ref="B81:B83"/>
    <mergeCell ref="C81:C83"/>
    <mergeCell ref="D81:D83"/>
    <mergeCell ref="E81:E83"/>
    <mergeCell ref="B75:B77"/>
    <mergeCell ref="C75:C7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8000"/>
  </sheetPr>
  <dimension ref="B2:V83"/>
  <sheetViews>
    <sheetView zoomScalePageLayoutView="0" workbookViewId="0" topLeftCell="A19">
      <selection activeCell="K58" sqref="K58"/>
    </sheetView>
  </sheetViews>
  <sheetFormatPr defaultColWidth="9.140625" defaultRowHeight="12.75"/>
  <cols>
    <col min="2" max="2" width="5.421875" style="0" customWidth="1"/>
    <col min="3" max="3" width="10.140625" style="0" customWidth="1"/>
    <col min="4" max="4" width="16.57421875" style="0" customWidth="1"/>
    <col min="5" max="5" width="17.28125" style="0" bestFit="1" customWidth="1"/>
    <col min="6" max="7" width="14.28125" style="0" bestFit="1" customWidth="1"/>
    <col min="8" max="9" width="12.28125" style="0" customWidth="1"/>
    <col min="10" max="10" width="11.140625" style="0" customWidth="1"/>
    <col min="11" max="11" width="10.140625" style="0" customWidth="1"/>
    <col min="12" max="12" width="5.28125" style="0" customWidth="1"/>
    <col min="13" max="13" width="3.57421875" style="0" customWidth="1"/>
    <col min="14" max="14" width="9.8515625" style="0" customWidth="1"/>
    <col min="15" max="15" width="8.7109375" style="0" customWidth="1"/>
    <col min="16" max="16" width="9.00390625" style="0" customWidth="1"/>
    <col min="17" max="17" width="9.57421875" style="0" bestFit="1" customWidth="1"/>
  </cols>
  <sheetData>
    <row r="2" ht="17.25">
      <c r="B2" s="346" t="s">
        <v>365</v>
      </c>
    </row>
    <row r="3" spans="2:5" ht="14.25" customHeight="1" thickBot="1">
      <c r="B3" s="346"/>
      <c r="E3" s="384"/>
    </row>
    <row r="4" spans="2:11" ht="12">
      <c r="B4" s="385"/>
      <c r="C4" s="386"/>
      <c r="D4" s="386"/>
      <c r="E4" s="48"/>
      <c r="F4" s="386"/>
      <c r="G4" s="386"/>
      <c r="H4" s="386"/>
      <c r="I4" s="386"/>
      <c r="J4" s="386"/>
      <c r="K4" s="387"/>
    </row>
    <row r="5" spans="2:22" s="392" customFormat="1" ht="15" customHeight="1" thickBot="1">
      <c r="B5" s="388"/>
      <c r="C5" s="569" t="s">
        <v>366</v>
      </c>
      <c r="D5" s="389"/>
      <c r="E5" s="389"/>
      <c r="F5" s="390"/>
      <c r="G5" s="389"/>
      <c r="H5" s="389"/>
      <c r="I5" s="389"/>
      <c r="J5" s="389"/>
      <c r="K5" s="391"/>
      <c r="L5"/>
      <c r="M5"/>
      <c r="N5"/>
      <c r="O5"/>
      <c r="P5"/>
      <c r="Q5"/>
      <c r="R5"/>
      <c r="S5"/>
      <c r="T5"/>
      <c r="U5"/>
      <c r="V5"/>
    </row>
    <row r="6" spans="2:22" s="392" customFormat="1" ht="15.75" thickBot="1" thickTop="1">
      <c r="B6" s="388"/>
      <c r="C6" s="648">
        <v>13200</v>
      </c>
      <c r="D6" s="649"/>
      <c r="E6" s="568" t="s">
        <v>367</v>
      </c>
      <c r="G6" s="389"/>
      <c r="H6" s="389"/>
      <c r="I6" s="389"/>
      <c r="J6" s="389"/>
      <c r="K6" s="391"/>
      <c r="L6"/>
      <c r="M6"/>
      <c r="N6"/>
      <c r="O6"/>
      <c r="P6"/>
      <c r="Q6"/>
      <c r="R6"/>
      <c r="S6"/>
      <c r="T6"/>
      <c r="U6"/>
      <c r="V6"/>
    </row>
    <row r="7" spans="2:22" s="392" customFormat="1" ht="15" thickTop="1">
      <c r="B7" s="388"/>
      <c r="C7" s="390"/>
      <c r="D7" s="393"/>
      <c r="E7" s="390"/>
      <c r="F7" s="390"/>
      <c r="G7" s="389"/>
      <c r="H7" s="389"/>
      <c r="I7" s="389"/>
      <c r="J7" s="389"/>
      <c r="K7" s="391"/>
      <c r="L7"/>
      <c r="M7"/>
      <c r="N7"/>
      <c r="O7"/>
      <c r="P7"/>
      <c r="Q7"/>
      <c r="R7"/>
      <c r="S7"/>
      <c r="T7"/>
      <c r="U7"/>
      <c r="V7"/>
    </row>
    <row r="8" spans="2:22" s="392" customFormat="1" ht="13.5">
      <c r="B8" s="388"/>
      <c r="C8" s="568" t="s">
        <v>495</v>
      </c>
      <c r="D8" s="389"/>
      <c r="E8" s="389"/>
      <c r="F8" s="389"/>
      <c r="G8" s="389"/>
      <c r="H8" s="389"/>
      <c r="I8" s="389"/>
      <c r="J8" s="389"/>
      <c r="K8" s="391"/>
      <c r="L8"/>
      <c r="M8"/>
      <c r="N8"/>
      <c r="O8"/>
      <c r="P8"/>
      <c r="Q8"/>
      <c r="R8"/>
      <c r="S8"/>
      <c r="T8"/>
      <c r="U8"/>
      <c r="V8"/>
    </row>
    <row r="9" spans="2:22" s="392" customFormat="1" ht="15">
      <c r="B9" s="388"/>
      <c r="C9" s="390"/>
      <c r="D9" s="567"/>
      <c r="E9" s="390"/>
      <c r="F9" s="389"/>
      <c r="G9" s="389"/>
      <c r="H9" s="389"/>
      <c r="I9" s="389"/>
      <c r="J9" s="389"/>
      <c r="K9" s="391"/>
      <c r="L9"/>
      <c r="M9"/>
      <c r="N9"/>
      <c r="O9"/>
      <c r="P9"/>
      <c r="Q9"/>
      <c r="R9"/>
      <c r="S9"/>
      <c r="T9"/>
      <c r="U9"/>
      <c r="V9"/>
    </row>
    <row r="10" spans="2:22" s="392" customFormat="1" ht="13.5">
      <c r="B10" s="388"/>
      <c r="D10" s="568" t="s">
        <v>499</v>
      </c>
      <c r="E10" s="579">
        <f>G59+E64+K76</f>
        <v>12164.71519187891</v>
      </c>
      <c r="F10" s="389" t="s">
        <v>224</v>
      </c>
      <c r="G10" s="580">
        <f>E10*2.47105</f>
        <v>30059.61947489238</v>
      </c>
      <c r="H10" s="389" t="s">
        <v>364</v>
      </c>
      <c r="I10" s="389"/>
      <c r="J10" s="389"/>
      <c r="K10" s="391"/>
      <c r="L10"/>
      <c r="M10"/>
      <c r="N10"/>
      <c r="O10"/>
      <c r="P10"/>
      <c r="Q10"/>
      <c r="R10"/>
      <c r="S10"/>
      <c r="T10"/>
      <c r="U10"/>
      <c r="V10"/>
    </row>
    <row r="11" spans="2:22" s="392" customFormat="1" ht="12.75" thickBot="1">
      <c r="B11" s="388"/>
      <c r="C11" s="389"/>
      <c r="D11" s="389"/>
      <c r="E11" s="389"/>
      <c r="F11" s="389"/>
      <c r="G11" s="389"/>
      <c r="H11" s="389"/>
      <c r="I11" s="389"/>
      <c r="J11" s="389"/>
      <c r="K11" s="391"/>
      <c r="L11"/>
      <c r="M11"/>
      <c r="N11"/>
      <c r="O11"/>
      <c r="P11"/>
      <c r="Q11"/>
      <c r="R11"/>
      <c r="S11"/>
      <c r="T11"/>
      <c r="U11"/>
      <c r="V11"/>
    </row>
    <row r="12" spans="2:22" s="392" customFormat="1" ht="15" thickBot="1">
      <c r="B12" s="388"/>
      <c r="C12" s="570">
        <v>11</v>
      </c>
      <c r="D12" s="568" t="s">
        <v>500</v>
      </c>
      <c r="E12" s="581">
        <f>(C12/52)*E10</f>
        <v>2573.3051367436155</v>
      </c>
      <c r="F12" s="389" t="s">
        <v>224</v>
      </c>
      <c r="G12" s="580">
        <f>(C12/52)*G10</f>
        <v>6358.7656581503115</v>
      </c>
      <c r="H12" s="389" t="s">
        <v>364</v>
      </c>
      <c r="I12" s="389"/>
      <c r="J12" s="389"/>
      <c r="K12" s="391"/>
      <c r="L12"/>
      <c r="M12"/>
      <c r="N12"/>
      <c r="O12"/>
      <c r="P12"/>
      <c r="Q12"/>
      <c r="R12"/>
      <c r="S12"/>
      <c r="T12"/>
      <c r="U12"/>
      <c r="V12"/>
    </row>
    <row r="13" spans="2:22" s="392" customFormat="1" ht="15">
      <c r="B13" s="388"/>
      <c r="C13" s="390"/>
      <c r="D13" s="567"/>
      <c r="E13" s="53"/>
      <c r="F13" s="389"/>
      <c r="G13" s="389"/>
      <c r="H13" s="389"/>
      <c r="I13" s="389"/>
      <c r="J13" s="389"/>
      <c r="K13" s="391"/>
      <c r="L13"/>
      <c r="M13"/>
      <c r="N13"/>
      <c r="O13"/>
      <c r="P13"/>
      <c r="Q13"/>
      <c r="R13"/>
      <c r="S13"/>
      <c r="T13"/>
      <c r="U13"/>
      <c r="V13"/>
    </row>
    <row r="14" spans="2:11" ht="12.75" thickBot="1">
      <c r="B14" s="394"/>
      <c r="C14" s="49"/>
      <c r="D14" s="49"/>
      <c r="E14" s="49"/>
      <c r="F14" s="49"/>
      <c r="G14" s="49"/>
      <c r="H14" s="49"/>
      <c r="I14" s="49"/>
      <c r="J14" s="49"/>
      <c r="K14" s="395"/>
    </row>
    <row r="15" ht="12">
      <c r="B15" s="33"/>
    </row>
    <row r="16" ht="12">
      <c r="B16" s="33"/>
    </row>
    <row r="17" spans="2:4" ht="17.25">
      <c r="B17" s="346" t="s">
        <v>368</v>
      </c>
      <c r="D17" s="74"/>
    </row>
    <row r="18" ht="12">
      <c r="B18" s="33"/>
    </row>
    <row r="19" spans="2:22" s="194" customFormat="1" ht="12.75">
      <c r="B19" s="487" t="s">
        <v>369</v>
      </c>
      <c r="C19" s="397"/>
      <c r="D19" s="397"/>
      <c r="E19" s="397"/>
      <c r="F19" s="397"/>
      <c r="G19" s="398"/>
      <c r="L19"/>
      <c r="M19"/>
      <c r="N19"/>
      <c r="O19"/>
      <c r="P19"/>
      <c r="Q19"/>
      <c r="R19"/>
      <c r="S19"/>
      <c r="T19"/>
      <c r="U19"/>
      <c r="V19"/>
    </row>
    <row r="20" spans="2:22" s="194" customFormat="1" ht="12.75">
      <c r="B20" s="399"/>
      <c r="C20" s="400" t="s">
        <v>370</v>
      </c>
      <c r="D20" s="400" t="s">
        <v>371</v>
      </c>
      <c r="E20" s="400"/>
      <c r="F20" s="401" t="s">
        <v>372</v>
      </c>
      <c r="G20" s="529" t="s">
        <v>373</v>
      </c>
      <c r="L20"/>
      <c r="M20"/>
      <c r="N20"/>
      <c r="O20"/>
      <c r="P20"/>
      <c r="Q20"/>
      <c r="R20"/>
      <c r="S20"/>
      <c r="T20"/>
      <c r="U20"/>
      <c r="V20"/>
    </row>
    <row r="21" spans="2:9" ht="12">
      <c r="B21" s="40"/>
      <c r="C21" s="53" t="s">
        <v>374</v>
      </c>
      <c r="D21" s="53" t="s">
        <v>375</v>
      </c>
      <c r="E21" s="48"/>
      <c r="F21" s="402">
        <f>G59+E64+G76+H76+I76</f>
        <v>2538.484161263047</v>
      </c>
      <c r="G21" s="530">
        <f>F21*2.47105</f>
        <v>6272.721286689052</v>
      </c>
      <c r="I21" s="361"/>
    </row>
    <row r="22" spans="2:9" ht="12">
      <c r="B22" s="40"/>
      <c r="C22" s="53" t="s">
        <v>376</v>
      </c>
      <c r="D22" s="53" t="s">
        <v>377</v>
      </c>
      <c r="E22" s="48"/>
      <c r="F22" s="402">
        <f>F76</f>
        <v>1737.5188524170294</v>
      </c>
      <c r="G22" s="530">
        <f>F22*2.47105</f>
        <v>4293.495960265101</v>
      </c>
      <c r="I22" s="403"/>
    </row>
    <row r="23" spans="2:7" ht="12">
      <c r="B23" s="45"/>
      <c r="C23" s="265" t="s">
        <v>378</v>
      </c>
      <c r="D23" s="265" t="s">
        <v>379</v>
      </c>
      <c r="E23" s="46"/>
      <c r="F23" s="404">
        <f>J76</f>
        <v>7888.712178198834</v>
      </c>
      <c r="G23" s="531">
        <f>F23*2.47105</f>
        <v>19493.40222793823</v>
      </c>
    </row>
    <row r="24" ht="12">
      <c r="F24" s="403"/>
    </row>
    <row r="25" spans="2:7" s="194" customFormat="1" ht="12.75">
      <c r="B25" s="487" t="s">
        <v>380</v>
      </c>
      <c r="C25" s="396"/>
      <c r="D25" s="397"/>
      <c r="E25" s="397"/>
      <c r="F25" s="397"/>
      <c r="G25" s="398"/>
    </row>
    <row r="26" spans="2:7" s="194" customFormat="1" ht="12.75">
      <c r="B26" s="405"/>
      <c r="C26" s="400" t="s">
        <v>381</v>
      </c>
      <c r="D26" s="400"/>
      <c r="E26" s="400"/>
      <c r="F26" s="401" t="s">
        <v>372</v>
      </c>
      <c r="G26" s="529" t="s">
        <v>373</v>
      </c>
    </row>
    <row r="27" spans="2:9" ht="12">
      <c r="B27" s="40"/>
      <c r="C27" s="53" t="s">
        <v>398</v>
      </c>
      <c r="D27" s="48"/>
      <c r="E27" s="48"/>
      <c r="F27" s="402">
        <f>E59</f>
        <v>67.99548152294342</v>
      </c>
      <c r="G27" s="530">
        <f>F27*2.47105</f>
        <v>168.02023461726935</v>
      </c>
      <c r="I27" s="33"/>
    </row>
    <row r="28" spans="2:7" ht="12">
      <c r="B28" s="40"/>
      <c r="C28" s="53" t="s">
        <v>382</v>
      </c>
      <c r="D28" s="48"/>
      <c r="E28" s="48"/>
      <c r="F28" s="402">
        <f>E64</f>
        <v>292.4415896853317</v>
      </c>
      <c r="G28" s="530">
        <f>F28*2.47105</f>
        <v>722.6377901919388</v>
      </c>
    </row>
    <row r="29" spans="2:7" ht="12">
      <c r="B29" s="40"/>
      <c r="C29" s="53" t="s">
        <v>504</v>
      </c>
      <c r="D29" s="48"/>
      <c r="E29" s="48"/>
      <c r="F29" s="402">
        <f>K69</f>
        <v>389.34720630089373</v>
      </c>
      <c r="G29" s="530">
        <f>F29*2.47105</f>
        <v>962.0964141298234</v>
      </c>
    </row>
    <row r="30" spans="2:7" ht="12">
      <c r="B30" s="40"/>
      <c r="C30" s="53" t="s">
        <v>383</v>
      </c>
      <c r="D30" s="48"/>
      <c r="E30" s="48"/>
      <c r="F30" s="402">
        <f>K70</f>
        <v>123.5435347036773</v>
      </c>
      <c r="G30" s="530">
        <f>F30*2.47105</f>
        <v>305.28225142952175</v>
      </c>
    </row>
    <row r="31" spans="2:9" ht="12.75">
      <c r="B31" s="45"/>
      <c r="C31" s="265" t="s">
        <v>384</v>
      </c>
      <c r="D31" s="46"/>
      <c r="E31" s="46"/>
      <c r="F31" s="404">
        <f>SUM(K71:K75)</f>
        <v>11241.445143721503</v>
      </c>
      <c r="G31" s="531">
        <f>F31*2.47105</f>
        <v>27778.17302239302</v>
      </c>
      <c r="I31" s="194"/>
    </row>
    <row r="32" spans="2:8" ht="12.75">
      <c r="B32" s="33"/>
      <c r="E32" s="403"/>
      <c r="F32" s="403"/>
      <c r="H32" s="194"/>
    </row>
    <row r="33" spans="2:8" ht="12.75">
      <c r="B33" s="33"/>
      <c r="E33" s="403"/>
      <c r="F33" s="403"/>
      <c r="H33" s="194"/>
    </row>
    <row r="34" ht="17.25">
      <c r="B34" s="346" t="s">
        <v>385</v>
      </c>
    </row>
    <row r="36" spans="2:8" s="194" customFormat="1" ht="12.75">
      <c r="B36" s="487" t="s">
        <v>498</v>
      </c>
      <c r="C36" s="397"/>
      <c r="D36" s="397"/>
      <c r="E36" s="650" t="s">
        <v>199</v>
      </c>
      <c r="F36" s="651"/>
      <c r="G36" s="650" t="s">
        <v>386</v>
      </c>
      <c r="H36" s="651"/>
    </row>
    <row r="37" spans="2:8" s="194" customFormat="1" ht="12.75">
      <c r="B37" s="405"/>
      <c r="C37" s="400" t="s">
        <v>349</v>
      </c>
      <c r="D37" s="406"/>
      <c r="E37" s="488" t="s">
        <v>387</v>
      </c>
      <c r="F37" s="532" t="s">
        <v>388</v>
      </c>
      <c r="G37" s="488" t="s">
        <v>387</v>
      </c>
      <c r="H37" s="532" t="s">
        <v>388</v>
      </c>
    </row>
    <row r="38" spans="2:10" ht="12">
      <c r="B38" s="40"/>
      <c r="C38" s="48" t="str">
        <f>'Produce calc'!B9</f>
        <v>Apples</v>
      </c>
      <c r="D38" s="48"/>
      <c r="E38" s="407">
        <f>'Produce calc'!H9</f>
        <v>6.76165144722237</v>
      </c>
      <c r="F38" s="533">
        <f aca="true" t="shared" si="0" ref="F38:H58">E38*2.47105</f>
        <v>16.708378808658836</v>
      </c>
      <c r="G38" s="407">
        <f>'Produce calc'!I9</f>
        <v>12.149573417080722</v>
      </c>
      <c r="H38" s="533">
        <f t="shared" si="0"/>
        <v>30.02220339227732</v>
      </c>
      <c r="J38" s="33"/>
    </row>
    <row r="39" spans="2:10" ht="12">
      <c r="B39" s="40"/>
      <c r="C39" s="48" t="str">
        <f>'Produce calc'!B10</f>
        <v>Asparagus</v>
      </c>
      <c r="D39" s="48"/>
      <c r="E39" s="407">
        <f>'Produce calc'!H10</f>
        <v>2.2176</v>
      </c>
      <c r="F39" s="533">
        <f t="shared" si="0"/>
        <v>5.47980048</v>
      </c>
      <c r="G39" s="407">
        <f>'Produce calc'!I10</f>
        <v>3.533125423728814</v>
      </c>
      <c r="H39" s="533">
        <f t="shared" si="0"/>
        <v>8.730529578305086</v>
      </c>
      <c r="J39" s="33"/>
    </row>
    <row r="40" spans="2:10" ht="12">
      <c r="B40" s="40"/>
      <c r="C40" s="48" t="str">
        <f>'Produce calc'!B11</f>
        <v>Beans green &amp; wax</v>
      </c>
      <c r="D40" s="48"/>
      <c r="E40" s="407">
        <f>'Produce calc'!H11</f>
        <v>1.9134731533065479</v>
      </c>
      <c r="F40" s="533">
        <f t="shared" si="0"/>
        <v>4.728287835478145</v>
      </c>
      <c r="G40" s="407">
        <f>'Produce calc'!I11</f>
        <v>4.043723221584644</v>
      </c>
      <c r="H40" s="533">
        <f t="shared" si="0"/>
        <v>9.992242266696735</v>
      </c>
      <c r="J40" s="33"/>
    </row>
    <row r="41" spans="2:10" ht="12">
      <c r="B41" s="40"/>
      <c r="C41" s="48" t="str">
        <f>'Produce calc'!B12</f>
        <v>Beets</v>
      </c>
      <c r="D41" s="48"/>
      <c r="E41" s="407">
        <f>'Produce calc'!H12</f>
        <v>0.3796421471172962</v>
      </c>
      <c r="F41" s="533">
        <f t="shared" si="0"/>
        <v>0.9381147276341948</v>
      </c>
      <c r="G41" s="407">
        <f>'Produce calc'!I12</f>
        <v>0.533948310139165</v>
      </c>
      <c r="H41" s="533">
        <f t="shared" si="0"/>
        <v>1.3194129717693837</v>
      </c>
      <c r="J41" s="33"/>
    </row>
    <row r="42" spans="2:10" ht="12">
      <c r="B42" s="40"/>
      <c r="C42" s="48" t="str">
        <f>'Produce calc'!B13</f>
        <v>Broccoli</v>
      </c>
      <c r="D42" s="48"/>
      <c r="E42" s="407">
        <f>'Produce calc'!H13</f>
        <v>5.240052631578947</v>
      </c>
      <c r="F42" s="533">
        <f t="shared" si="0"/>
        <v>12.948432055263156</v>
      </c>
      <c r="G42" s="407">
        <f>'Produce calc'!I13</f>
        <v>6.873263157894737</v>
      </c>
      <c r="H42" s="533">
        <f t="shared" si="0"/>
        <v>16.98417692631579</v>
      </c>
      <c r="J42" s="33"/>
    </row>
    <row r="43" spans="2:10" ht="12">
      <c r="B43" s="40"/>
      <c r="C43" s="48" t="str">
        <f>'Produce calc'!B14</f>
        <v>Cabbage</v>
      </c>
      <c r="D43" s="48"/>
      <c r="E43" s="407">
        <f>'Produce calc'!H14</f>
        <v>2.0327017633706257</v>
      </c>
      <c r="F43" s="533">
        <f t="shared" si="0"/>
        <v>5.022907692376984</v>
      </c>
      <c r="G43" s="407">
        <f>'Produce calc'!I14</f>
        <v>2.0327017633706257</v>
      </c>
      <c r="H43" s="533">
        <f t="shared" si="0"/>
        <v>5.022907692376984</v>
      </c>
      <c r="J43" s="33"/>
    </row>
    <row r="44" spans="2:10" ht="12">
      <c r="B44" s="40"/>
      <c r="C44" s="48" t="str">
        <f>'Produce calc'!B15</f>
        <v>Carrots</v>
      </c>
      <c r="D44" s="48"/>
      <c r="E44" s="407">
        <f>'Produce calc'!H15</f>
        <v>2.0697574446879834</v>
      </c>
      <c r="F44" s="533">
        <f t="shared" si="0"/>
        <v>5.114474133696241</v>
      </c>
      <c r="G44" s="407">
        <f>'Produce calc'!I15</f>
        <v>2.6210455915204527</v>
      </c>
      <c r="H44" s="533">
        <f t="shared" si="0"/>
        <v>6.476734708926615</v>
      </c>
      <c r="J44" s="33"/>
    </row>
    <row r="45" spans="2:10" ht="12">
      <c r="B45" s="40"/>
      <c r="C45" s="48" t="str">
        <f>'Produce calc'!B16</f>
        <v>Cauliflower</v>
      </c>
      <c r="D45" s="48"/>
      <c r="E45" s="407">
        <f>'Produce calc'!H16</f>
        <v>1.8507706146926537</v>
      </c>
      <c r="F45" s="533">
        <f t="shared" si="0"/>
        <v>4.573346727436282</v>
      </c>
      <c r="G45" s="407">
        <f>'Produce calc'!I16</f>
        <v>1.956053973013493</v>
      </c>
      <c r="H45" s="533">
        <f t="shared" si="0"/>
        <v>4.833507170014991</v>
      </c>
      <c r="J45" s="33"/>
    </row>
    <row r="46" spans="2:10" ht="12">
      <c r="B46" s="40"/>
      <c r="C46" s="48" t="str">
        <f>'Produce calc'!B17</f>
        <v>Celery</v>
      </c>
      <c r="D46" s="48"/>
      <c r="E46" s="407">
        <f>'Produce calc'!H17</f>
        <v>0.6828096514745308</v>
      </c>
      <c r="F46" s="533">
        <f t="shared" si="0"/>
        <v>1.6872567892761392</v>
      </c>
      <c r="G46" s="407">
        <f>'Produce calc'!I17</f>
        <v>0.6828096514745308</v>
      </c>
      <c r="H46" s="533">
        <f t="shared" si="0"/>
        <v>1.6872567892761392</v>
      </c>
      <c r="J46" s="33"/>
    </row>
    <row r="47" spans="2:10" ht="12">
      <c r="B47" s="40"/>
      <c r="C47" s="48" t="str">
        <f>'Produce calc'!B18</f>
        <v>Corn</v>
      </c>
      <c r="D47" s="48"/>
      <c r="E47" s="407">
        <f>'Produce calc'!H18</f>
        <v>4.009114810231583</v>
      </c>
      <c r="F47" s="533">
        <f t="shared" si="0"/>
        <v>9.906723151822751</v>
      </c>
      <c r="G47" s="407">
        <f>'Produce calc'!I18</f>
        <v>8.769794559011464</v>
      </c>
      <c r="H47" s="533">
        <f t="shared" si="0"/>
        <v>21.67060084504528</v>
      </c>
      <c r="J47" s="33"/>
    </row>
    <row r="48" spans="2:10" ht="12">
      <c r="B48" s="40"/>
      <c r="C48" s="48" t="str">
        <f>'Produce calc'!B19</f>
        <v>Cucumber</v>
      </c>
      <c r="D48" s="48"/>
      <c r="E48" s="407">
        <f>'Produce calc'!H19</f>
        <v>1.8091807628524048</v>
      </c>
      <c r="F48" s="533">
        <f t="shared" si="0"/>
        <v>4.470576124046435</v>
      </c>
      <c r="G48" s="407">
        <f>'Produce calc'!I19</f>
        <v>1.8091807628524048</v>
      </c>
      <c r="H48" s="533">
        <f t="shared" si="0"/>
        <v>4.470576124046435</v>
      </c>
      <c r="J48" s="33"/>
    </row>
    <row r="49" spans="2:10" ht="12">
      <c r="B49" s="40"/>
      <c r="C49" s="48" t="str">
        <f>'Produce calc'!B20</f>
        <v>Onions &amp; shallots</v>
      </c>
      <c r="D49" s="48"/>
      <c r="E49" s="407">
        <f>'Produce calc'!H20</f>
        <v>3.064270072078869</v>
      </c>
      <c r="F49" s="533">
        <f t="shared" si="0"/>
        <v>7.571964561610489</v>
      </c>
      <c r="G49" s="407">
        <f>'Produce calc'!I20</f>
        <v>3.064270072078869</v>
      </c>
      <c r="H49" s="533">
        <f t="shared" si="0"/>
        <v>7.571964561610489</v>
      </c>
      <c r="J49" s="33"/>
    </row>
    <row r="50" spans="2:10" ht="12">
      <c r="B50" s="40"/>
      <c r="C50" s="48" t="str">
        <f>'Produce calc'!B21</f>
        <v>Peas</v>
      </c>
      <c r="D50" s="48"/>
      <c r="E50" s="407">
        <f>'Produce calc'!H21</f>
        <v>0.710325</v>
      </c>
      <c r="F50" s="533">
        <f t="shared" si="0"/>
        <v>1.75524859125</v>
      </c>
      <c r="G50" s="407">
        <f>'Produce calc'!I21</f>
        <v>4.290825</v>
      </c>
      <c r="H50" s="533">
        <f>G50*2.47105</f>
        <v>10.60284311625</v>
      </c>
      <c r="J50" s="33"/>
    </row>
    <row r="51" spans="2:10" ht="12">
      <c r="B51" s="40"/>
      <c r="C51" s="48" t="str">
        <f>'Produce calc'!B22</f>
        <v>Peppers</v>
      </c>
      <c r="D51" s="48"/>
      <c r="E51" s="407">
        <f>'Produce calc'!H22</f>
        <v>2.5745129533678757</v>
      </c>
      <c r="F51" s="533">
        <f t="shared" si="0"/>
        <v>6.361750233419689</v>
      </c>
      <c r="G51" s="407">
        <f>'Produce calc'!I22</f>
        <v>2.5745129533678757</v>
      </c>
      <c r="H51" s="533">
        <f t="shared" si="0"/>
        <v>6.361750233419689</v>
      </c>
      <c r="J51" s="33"/>
    </row>
    <row r="52" spans="2:10" ht="12">
      <c r="B52" s="40"/>
      <c r="C52" s="48" t="str">
        <f>'Produce calc'!B23</f>
        <v>Potatoes</v>
      </c>
      <c r="D52" s="48"/>
      <c r="E52" s="407">
        <f>'Produce calc'!H23</f>
        <v>16.385661249201494</v>
      </c>
      <c r="F52" s="533">
        <f t="shared" si="0"/>
        <v>40.48978822983935</v>
      </c>
      <c r="G52" s="407">
        <f>'Produce calc'!I23</f>
        <v>40.12115649691548</v>
      </c>
      <c r="H52" s="533">
        <f t="shared" si="0"/>
        <v>99.141383761703</v>
      </c>
      <c r="J52" s="33"/>
    </row>
    <row r="53" spans="2:10" ht="12">
      <c r="B53" s="40"/>
      <c r="C53" s="48" t="str">
        <f>'Produce calc'!B24</f>
        <v>Pumpkins &amp; squash</v>
      </c>
      <c r="D53" s="48"/>
      <c r="E53" s="407">
        <f>'Produce calc'!H24</f>
        <v>2.7604705882352936</v>
      </c>
      <c r="F53" s="533">
        <f t="shared" si="0"/>
        <v>6.821260847058822</v>
      </c>
      <c r="G53" s="407">
        <f>'Produce calc'!I24</f>
        <v>2.7604705882352936</v>
      </c>
      <c r="H53" s="533">
        <f t="shared" si="0"/>
        <v>6.821260847058822</v>
      </c>
      <c r="J53" s="33"/>
    </row>
    <row r="54" spans="2:10" ht="12">
      <c r="B54" s="40"/>
      <c r="C54" s="48" t="str">
        <f>'Produce calc'!B25</f>
        <v>Radishes</v>
      </c>
      <c r="D54" s="48"/>
      <c r="E54" s="407">
        <f>'Produce calc'!H25</f>
        <v>0.6659104477611939</v>
      </c>
      <c r="F54" s="533">
        <f t="shared" si="0"/>
        <v>1.6454980119402982</v>
      </c>
      <c r="G54" s="407">
        <f>'Produce calc'!I25</f>
        <v>0.6659104477611939</v>
      </c>
      <c r="H54" s="533">
        <f t="shared" si="0"/>
        <v>1.6454980119402982</v>
      </c>
      <c r="J54" s="33"/>
    </row>
    <row r="55" spans="2:10" ht="12">
      <c r="B55" s="40"/>
      <c r="C55" s="48" t="str">
        <f>'Produce calc'!B26</f>
        <v>Rutabagas &amp; turnips</v>
      </c>
      <c r="D55" s="48"/>
      <c r="E55" s="407">
        <f>'Produce calc'!H26</f>
        <v>0.6496630985915492</v>
      </c>
      <c r="F55" s="533">
        <f t="shared" si="0"/>
        <v>1.6053499997746477</v>
      </c>
      <c r="G55" s="407">
        <f>'Produce calc'!I26</f>
        <v>0.6496630985915492</v>
      </c>
      <c r="H55" s="533">
        <f t="shared" si="0"/>
        <v>1.6053499997746477</v>
      </c>
      <c r="J55" s="33"/>
    </row>
    <row r="56" spans="2:10" ht="12">
      <c r="B56" s="40"/>
      <c r="C56" s="48" t="str">
        <f>'Produce calc'!B27</f>
        <v>Spinach</v>
      </c>
      <c r="D56" s="48"/>
      <c r="E56" s="407">
        <f>'Produce calc'!H27</f>
        <v>2.2091034482758625</v>
      </c>
      <c r="F56" s="533">
        <f t="shared" si="0"/>
        <v>5.45880507586207</v>
      </c>
      <c r="G56" s="407">
        <f>'Produce calc'!I27</f>
        <v>3.1437241379310343</v>
      </c>
      <c r="H56" s="533">
        <f t="shared" si="0"/>
        <v>7.768299531034482</v>
      </c>
      <c r="J56" s="33"/>
    </row>
    <row r="57" spans="2:10" ht="12">
      <c r="B57" s="40"/>
      <c r="C57" s="48" t="str">
        <f>'Produce calc'!B28</f>
        <v>Strawberries</v>
      </c>
      <c r="D57" s="48"/>
      <c r="E57" s="407">
        <f>'Produce calc'!H28</f>
        <v>8.4557587592796</v>
      </c>
      <c r="F57" s="533">
        <f t="shared" si="0"/>
        <v>20.894602682117856</v>
      </c>
      <c r="G57" s="407">
        <f>'Produce calc'!I28</f>
        <v>10.062117387087035</v>
      </c>
      <c r="H57" s="533">
        <f t="shared" si="0"/>
        <v>24.863995169361417</v>
      </c>
      <c r="J57" s="33"/>
    </row>
    <row r="58" spans="2:10" ht="12.75" thickBot="1">
      <c r="B58" s="40"/>
      <c r="C58" s="409" t="str">
        <f>'Produce calc'!B29</f>
        <v>Tomatoes</v>
      </c>
      <c r="D58" s="409"/>
      <c r="E58" s="410">
        <f>'Produce calc'!H29</f>
        <v>1.5530514796167536</v>
      </c>
      <c r="F58" s="534">
        <f t="shared" si="0"/>
        <v>3.837667858706979</v>
      </c>
      <c r="G58" s="410">
        <f>'Produce calc'!I29</f>
        <v>5.599847453866022</v>
      </c>
      <c r="H58" s="534">
        <f t="shared" si="0"/>
        <v>13.837503050875632</v>
      </c>
      <c r="J58" s="33"/>
    </row>
    <row r="59" spans="2:8" ht="12.75" thickTop="1">
      <c r="B59" s="45"/>
      <c r="C59" s="255" t="s">
        <v>339</v>
      </c>
      <c r="D59" s="255"/>
      <c r="E59" s="411">
        <f>SUM(E38:E58)</f>
        <v>67.99548152294342</v>
      </c>
      <c r="F59" s="535">
        <f>SUM(F38:F58)</f>
        <v>168.02023461726935</v>
      </c>
      <c r="G59" s="411">
        <f>SUM(G38:G58)</f>
        <v>117.93771746750541</v>
      </c>
      <c r="H59" s="536">
        <f>SUM(H38:H58)</f>
        <v>291.42999674807925</v>
      </c>
    </row>
    <row r="62" spans="2:6" s="194" customFormat="1" ht="12.75">
      <c r="B62" s="487" t="s">
        <v>389</v>
      </c>
      <c r="C62" s="397"/>
      <c r="D62" s="397"/>
      <c r="E62" s="654" t="s">
        <v>390</v>
      </c>
      <c r="F62" s="655"/>
    </row>
    <row r="63" spans="2:6" s="194" customFormat="1" ht="12.75">
      <c r="B63" s="405"/>
      <c r="C63" s="400" t="s">
        <v>349</v>
      </c>
      <c r="D63" s="400"/>
      <c r="E63" s="488" t="s">
        <v>387</v>
      </c>
      <c r="F63" s="532" t="s">
        <v>388</v>
      </c>
    </row>
    <row r="64" spans="2:6" ht="12">
      <c r="B64" s="45"/>
      <c r="C64" s="255" t="s">
        <v>766</v>
      </c>
      <c r="D64" s="255"/>
      <c r="E64" s="412">
        <f>'Grains calc'!G9</f>
        <v>292.4415896853317</v>
      </c>
      <c r="F64" s="531">
        <f>E64*2.47105</f>
        <v>722.6377901919388</v>
      </c>
    </row>
    <row r="67" spans="2:19" s="194" customFormat="1" ht="12.75">
      <c r="B67" s="487" t="s">
        <v>582</v>
      </c>
      <c r="C67" s="397"/>
      <c r="D67" s="398"/>
      <c r="E67" s="397"/>
      <c r="F67" s="652" t="s">
        <v>391</v>
      </c>
      <c r="G67" s="653"/>
      <c r="H67" s="653"/>
      <c r="I67" s="653"/>
      <c r="J67" s="653"/>
      <c r="K67" s="653"/>
      <c r="L67" s="414"/>
      <c r="M67" s="413"/>
      <c r="N67" s="562" t="s">
        <v>392</v>
      </c>
      <c r="O67" s="562"/>
      <c r="P67" s="562"/>
      <c r="Q67" s="562"/>
      <c r="R67" s="562"/>
      <c r="S67" s="563"/>
    </row>
    <row r="68" spans="2:19" s="194" customFormat="1" ht="25.5">
      <c r="B68" s="405"/>
      <c r="C68" s="400" t="s">
        <v>349</v>
      </c>
      <c r="D68" s="406"/>
      <c r="E68" s="415" t="s">
        <v>393</v>
      </c>
      <c r="F68" s="416" t="s">
        <v>394</v>
      </c>
      <c r="G68" s="416" t="s">
        <v>596</v>
      </c>
      <c r="H68" s="416" t="s">
        <v>395</v>
      </c>
      <c r="I68" s="416" t="s">
        <v>595</v>
      </c>
      <c r="J68" s="416" t="s">
        <v>379</v>
      </c>
      <c r="K68" s="417" t="s">
        <v>396</v>
      </c>
      <c r="L68" s="418"/>
      <c r="M68" s="419"/>
      <c r="N68" s="537" t="s">
        <v>394</v>
      </c>
      <c r="O68" s="537" t="s">
        <v>596</v>
      </c>
      <c r="P68" s="537" t="s">
        <v>395</v>
      </c>
      <c r="Q68" s="537" t="s">
        <v>595</v>
      </c>
      <c r="R68" s="537" t="s">
        <v>379</v>
      </c>
      <c r="S68" s="538" t="s">
        <v>396</v>
      </c>
    </row>
    <row r="69" spans="2:20" ht="12">
      <c r="B69" s="40"/>
      <c r="C69" s="53" t="s">
        <v>561</v>
      </c>
      <c r="D69" s="42"/>
      <c r="E69" s="480">
        <f>'Dairy&amp;Eggs calc'!G20</f>
        <v>156.3550986737737</v>
      </c>
      <c r="F69" s="482">
        <f>'Feed calc'!H14</f>
        <v>189.2719615524629</v>
      </c>
      <c r="G69" s="482">
        <f>'Feed calc'!H15</f>
        <v>200.07524474843083</v>
      </c>
      <c r="H69" s="421" t="s">
        <v>397</v>
      </c>
      <c r="I69" s="421" t="s">
        <v>397</v>
      </c>
      <c r="J69" s="421" t="s">
        <v>397</v>
      </c>
      <c r="K69" s="483">
        <f aca="true" t="shared" si="1" ref="K69:K75">SUM(F69:J69)</f>
        <v>389.34720630089373</v>
      </c>
      <c r="L69" s="422"/>
      <c r="M69" s="423"/>
      <c r="N69" s="539">
        <f>F69*2.47105</f>
        <v>467.70048059421345</v>
      </c>
      <c r="O69" s="539">
        <f>G69*2.47105</f>
        <v>494.39593353561</v>
      </c>
      <c r="P69" s="539"/>
      <c r="Q69" s="539"/>
      <c r="R69" s="539"/>
      <c r="S69" s="540">
        <f aca="true" t="shared" si="2" ref="S69:S75">SUM(N69:R69)</f>
        <v>962.0964141298234</v>
      </c>
      <c r="T69" s="403"/>
    </row>
    <row r="70" spans="2:20" ht="12">
      <c r="B70" s="40"/>
      <c r="C70" s="53" t="s">
        <v>343</v>
      </c>
      <c r="D70" s="42"/>
      <c r="E70" s="480">
        <f>'Dairy&amp;Eggs calc'!G11</f>
        <v>9275.919631544017</v>
      </c>
      <c r="F70" s="421" t="s">
        <v>397</v>
      </c>
      <c r="G70" s="482">
        <f>'Feed calc'!H35</f>
        <v>103.47603214595912</v>
      </c>
      <c r="H70" s="482">
        <f>'Feed calc'!H34</f>
        <v>20.06750255771818</v>
      </c>
      <c r="I70" s="421" t="s">
        <v>397</v>
      </c>
      <c r="J70" s="421" t="s">
        <v>397</v>
      </c>
      <c r="K70" s="483">
        <f t="shared" si="1"/>
        <v>123.5435347036773</v>
      </c>
      <c r="L70" s="422"/>
      <c r="M70" s="423"/>
      <c r="N70" s="539"/>
      <c r="O70" s="539">
        <f aca="true" t="shared" si="3" ref="O70:P73">G70*2.47105</f>
        <v>255.6944492342723</v>
      </c>
      <c r="P70" s="539">
        <f t="shared" si="3"/>
        <v>49.5878021952495</v>
      </c>
      <c r="Q70" s="539"/>
      <c r="R70" s="539"/>
      <c r="S70" s="540">
        <f t="shared" si="2"/>
        <v>305.2822514295218</v>
      </c>
      <c r="T70" s="403"/>
    </row>
    <row r="71" spans="2:20" s="33" customFormat="1" ht="12">
      <c r="B71" s="424"/>
      <c r="C71" s="53" t="s">
        <v>341</v>
      </c>
      <c r="D71" s="425"/>
      <c r="E71" s="480">
        <f>'Meat calc'!G10</f>
        <v>6804.219112805892</v>
      </c>
      <c r="F71" s="421" t="s">
        <v>397</v>
      </c>
      <c r="G71" s="484">
        <f>'Feed calc'!H27</f>
        <v>41.2724595338223</v>
      </c>
      <c r="H71" s="484">
        <f>'Feed calc'!H26</f>
        <v>11.952827986559905</v>
      </c>
      <c r="I71" s="421" t="s">
        <v>397</v>
      </c>
      <c r="J71" s="421" t="s">
        <v>397</v>
      </c>
      <c r="K71" s="483">
        <f t="shared" si="1"/>
        <v>53.2252875203822</v>
      </c>
      <c r="L71" s="422"/>
      <c r="M71" s="423"/>
      <c r="N71" s="539"/>
      <c r="O71" s="539">
        <f t="shared" si="3"/>
        <v>101.9863111310516</v>
      </c>
      <c r="P71" s="539">
        <f t="shared" si="3"/>
        <v>29.536035596188853</v>
      </c>
      <c r="Q71" s="539"/>
      <c r="R71" s="539"/>
      <c r="S71" s="540">
        <f t="shared" si="2"/>
        <v>131.52234672724046</v>
      </c>
      <c r="T71" s="403"/>
    </row>
    <row r="72" spans="2:20" s="33" customFormat="1" ht="12">
      <c r="B72" s="424"/>
      <c r="C72" s="53" t="s">
        <v>354</v>
      </c>
      <c r="D72" s="425"/>
      <c r="E72" s="480">
        <f>'Meat calc'!G9</f>
        <v>240526.26506024098</v>
      </c>
      <c r="F72" s="421" t="s">
        <v>397</v>
      </c>
      <c r="G72" s="484">
        <f>'Feed calc'!H31</f>
        <v>648.8658415882542</v>
      </c>
      <c r="H72" s="484">
        <f>'Feed calc'!H30</f>
        <v>99.53850749017437</v>
      </c>
      <c r="I72" s="421" t="s">
        <v>397</v>
      </c>
      <c r="J72" s="421" t="s">
        <v>397</v>
      </c>
      <c r="K72" s="483">
        <f t="shared" si="1"/>
        <v>748.4043490784286</v>
      </c>
      <c r="L72" s="422"/>
      <c r="M72" s="423"/>
      <c r="N72" s="539"/>
      <c r="O72" s="539">
        <f t="shared" si="3"/>
        <v>1603.3799378566555</v>
      </c>
      <c r="P72" s="539">
        <f t="shared" si="3"/>
        <v>245.96462893359538</v>
      </c>
      <c r="Q72" s="539"/>
      <c r="R72" s="539"/>
      <c r="S72" s="540">
        <f t="shared" si="2"/>
        <v>1849.3445667902508</v>
      </c>
      <c r="T72" s="403"/>
    </row>
    <row r="73" spans="2:20" s="33" customFormat="1" ht="12">
      <c r="B73" s="424"/>
      <c r="C73" s="53" t="s">
        <v>340</v>
      </c>
      <c r="D73" s="425"/>
      <c r="E73" s="480">
        <f>'Meat calc'!G12</f>
        <v>4698.6117037975855</v>
      </c>
      <c r="F73" s="421" t="s">
        <v>397</v>
      </c>
      <c r="G73" s="484">
        <f>'Feed calc'!H23</f>
        <v>494.1003886358506</v>
      </c>
      <c r="H73" s="484">
        <f>'Feed calc'!H22</f>
        <v>91.35409729789428</v>
      </c>
      <c r="I73" s="421" t="s">
        <v>397</v>
      </c>
      <c r="J73" s="421" t="s">
        <v>397</v>
      </c>
      <c r="K73" s="483">
        <f t="shared" si="1"/>
        <v>585.4544859337449</v>
      </c>
      <c r="L73" s="422"/>
      <c r="M73" s="423"/>
      <c r="N73" s="539"/>
      <c r="O73" s="539">
        <f t="shared" si="3"/>
        <v>1220.9467653386187</v>
      </c>
      <c r="P73" s="539">
        <f t="shared" si="3"/>
        <v>225.74054212796167</v>
      </c>
      <c r="Q73" s="539"/>
      <c r="R73" s="539"/>
      <c r="S73" s="540">
        <f t="shared" si="2"/>
        <v>1446.6873074665803</v>
      </c>
      <c r="T73" s="403"/>
    </row>
    <row r="74" spans="2:20" s="33" customFormat="1" ht="12">
      <c r="B74" s="424"/>
      <c r="C74" s="53" t="s">
        <v>784</v>
      </c>
      <c r="D74" s="425"/>
      <c r="E74" s="480">
        <f>'Meat calc'!G11</f>
        <v>1281.9469771094468</v>
      </c>
      <c r="F74" s="489">
        <f>'Feed calc'!H9</f>
        <v>1484.884956095916</v>
      </c>
      <c r="G74" s="484">
        <f>'Feed calc'!H10</f>
        <v>389.05918097222843</v>
      </c>
      <c r="H74" s="421" t="s">
        <v>397</v>
      </c>
      <c r="I74" s="421" t="s">
        <v>397</v>
      </c>
      <c r="J74" s="489">
        <f>'Feed calc'!H11</f>
        <v>7817.704463507435</v>
      </c>
      <c r="K74" s="483">
        <f t="shared" si="1"/>
        <v>9691.64860057558</v>
      </c>
      <c r="L74" s="422"/>
      <c r="M74" s="423"/>
      <c r="N74" s="539">
        <f>F74*2.47105</f>
        <v>3669.2249707608134</v>
      </c>
      <c r="O74" s="539">
        <f>G74*2.47105</f>
        <v>961.384689141425</v>
      </c>
      <c r="P74" s="539"/>
      <c r="Q74" s="539"/>
      <c r="R74" s="539">
        <f>J74*2.47105</f>
        <v>19317.938614550047</v>
      </c>
      <c r="S74" s="540">
        <f t="shared" si="2"/>
        <v>23948.548274452285</v>
      </c>
      <c r="T74" s="403"/>
    </row>
    <row r="75" spans="2:20" ht="12.75" thickBot="1">
      <c r="B75" s="40"/>
      <c r="C75" s="426" t="s">
        <v>486</v>
      </c>
      <c r="D75" s="427"/>
      <c r="E75" s="481">
        <f>'Meat calc'!G13</f>
        <v>615.7776355482665</v>
      </c>
      <c r="F75" s="485">
        <f>'Feed calc'!H38</f>
        <v>63.36193476865032</v>
      </c>
      <c r="G75" s="485" t="s">
        <v>397</v>
      </c>
      <c r="H75" s="428" t="s">
        <v>397</v>
      </c>
      <c r="I75" s="647">
        <f>'Feed calc'!H39</f>
        <v>28.34277115331764</v>
      </c>
      <c r="J75" s="485">
        <f>'Feed calc'!H40</f>
        <v>71.00771469139875</v>
      </c>
      <c r="K75" s="486">
        <f t="shared" si="1"/>
        <v>162.7124206133667</v>
      </c>
      <c r="L75" s="429"/>
      <c r="M75" s="430"/>
      <c r="N75" s="541">
        <f>F75*2.47105</f>
        <v>156.57050891007339</v>
      </c>
      <c r="O75" s="541"/>
      <c r="P75" s="541"/>
      <c r="Q75" s="541">
        <f>I75*2.47105</f>
        <v>70.03640465840554</v>
      </c>
      <c r="R75" s="541">
        <f>J75*2.47105</f>
        <v>175.46361338818087</v>
      </c>
      <c r="S75" s="542">
        <f t="shared" si="2"/>
        <v>402.0705269566598</v>
      </c>
      <c r="T75" s="403"/>
    </row>
    <row r="76" spans="2:20" s="23" customFormat="1" ht="12.75" thickTop="1">
      <c r="B76" s="134"/>
      <c r="C76" s="248" t="s">
        <v>339</v>
      </c>
      <c r="D76" s="431"/>
      <c r="E76" s="480">
        <f aca="true" t="shared" si="4" ref="E76:J76">SUM(E69:E75)</f>
        <v>263359.09521972</v>
      </c>
      <c r="F76" s="483">
        <f t="shared" si="4"/>
        <v>1737.5188524170294</v>
      </c>
      <c r="G76" s="483">
        <f t="shared" si="4"/>
        <v>1876.8491476245454</v>
      </c>
      <c r="H76" s="483">
        <f t="shared" si="4"/>
        <v>222.9129353323467</v>
      </c>
      <c r="I76" s="483">
        <f>SUM(I69:I75)</f>
        <v>28.34277115331764</v>
      </c>
      <c r="J76" s="483">
        <f t="shared" si="4"/>
        <v>7888.712178198834</v>
      </c>
      <c r="K76" s="483">
        <f>SUM(K69:K75)</f>
        <v>11754.335884726073</v>
      </c>
      <c r="L76" s="432"/>
      <c r="M76" s="433"/>
      <c r="N76" s="543">
        <f>SUM(N69:N75)</f>
        <v>4293.4959602651</v>
      </c>
      <c r="O76" s="543">
        <f>SUM(O69:O75)</f>
        <v>4637.788086237633</v>
      </c>
      <c r="P76" s="543">
        <f>SUM(P69:P75)</f>
        <v>550.8290088529955</v>
      </c>
      <c r="Q76" s="543"/>
      <c r="R76" s="543">
        <f>SUM(R69:R75)</f>
        <v>19493.402227938226</v>
      </c>
      <c r="S76" s="540">
        <f>SUM(S69:S75)</f>
        <v>29045.551687952364</v>
      </c>
      <c r="T76" s="403"/>
    </row>
    <row r="77" spans="2:20" ht="12">
      <c r="B77" s="40"/>
      <c r="C77" s="48"/>
      <c r="D77" s="48"/>
      <c r="E77" s="48"/>
      <c r="F77" s="48"/>
      <c r="G77" s="48"/>
      <c r="H77" s="48"/>
      <c r="I77" s="48"/>
      <c r="J77" s="48"/>
      <c r="K77" s="420"/>
      <c r="L77" s="48"/>
      <c r="M77" s="48"/>
      <c r="N77" s="48"/>
      <c r="O77" s="48"/>
      <c r="P77" s="48"/>
      <c r="Q77" s="48"/>
      <c r="R77" s="48"/>
      <c r="S77" s="408"/>
      <c r="T77" s="403"/>
    </row>
    <row r="78" spans="2:20" ht="12.75">
      <c r="B78" s="40"/>
      <c r="C78" s="48"/>
      <c r="D78" s="545" t="s">
        <v>583</v>
      </c>
      <c r="E78" s="48"/>
      <c r="F78" s="48"/>
      <c r="G78" s="48"/>
      <c r="H78" s="48"/>
      <c r="I78" s="48"/>
      <c r="J78" s="48"/>
      <c r="K78" s="420"/>
      <c r="L78" s="48"/>
      <c r="M78" s="48"/>
      <c r="N78" s="48"/>
      <c r="O78" s="48"/>
      <c r="P78" s="48"/>
      <c r="Q78" s="48"/>
      <c r="R78" s="48"/>
      <c r="S78" s="408"/>
      <c r="T78" s="403"/>
    </row>
    <row r="79" spans="2:20" ht="12.75">
      <c r="B79" s="40"/>
      <c r="C79" s="48"/>
      <c r="D79" s="545" t="s">
        <v>564</v>
      </c>
      <c r="E79" s="48"/>
      <c r="F79" s="48"/>
      <c r="G79" s="48"/>
      <c r="H79" s="48"/>
      <c r="I79" s="48"/>
      <c r="J79" s="48"/>
      <c r="K79" s="420"/>
      <c r="L79" s="48"/>
      <c r="M79" s="48"/>
      <c r="N79" s="48"/>
      <c r="O79" s="48"/>
      <c r="P79" s="48"/>
      <c r="Q79" s="48"/>
      <c r="R79" s="48"/>
      <c r="S79" s="408"/>
      <c r="T79" s="403"/>
    </row>
    <row r="80" spans="2:19" ht="12.75">
      <c r="B80" s="45"/>
      <c r="C80" s="46"/>
      <c r="D80" s="546" t="s">
        <v>565</v>
      </c>
      <c r="E80" s="46"/>
      <c r="F80" s="46"/>
      <c r="G80" s="46"/>
      <c r="H80" s="46"/>
      <c r="I80" s="46"/>
      <c r="J80" s="46"/>
      <c r="K80" s="46"/>
      <c r="L80" s="46"/>
      <c r="M80" s="46"/>
      <c r="N80" s="46"/>
      <c r="O80" s="46"/>
      <c r="P80" s="46"/>
      <c r="Q80" s="46"/>
      <c r="R80" s="46"/>
      <c r="S80" s="47"/>
    </row>
    <row r="83" spans="6:8" ht="12">
      <c r="F83" s="60"/>
      <c r="G83" s="74"/>
      <c r="H83" s="74"/>
    </row>
  </sheetData>
  <sheetProtection password="8CAF" sheet="1"/>
  <mergeCells count="5">
    <mergeCell ref="C6:D6"/>
    <mergeCell ref="E36:F36"/>
    <mergeCell ref="F67:K67"/>
    <mergeCell ref="G36:H36"/>
    <mergeCell ref="E62:F62"/>
  </mergeCells>
  <printOptions/>
  <pageMargins left="0.7086614173228347" right="0.7086614173228347" top="0.7480314960629921" bottom="0.7480314960629921" header="0.31496062992125984" footer="0.31496062992125984"/>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indexed="47"/>
  </sheetPr>
  <dimension ref="A2:J47"/>
  <sheetViews>
    <sheetView zoomScalePageLayoutView="0" workbookViewId="0" topLeftCell="A1">
      <pane ySplit="8" topLeftCell="A9" activePane="bottomLeft" state="frozen"/>
      <selection pane="topLeft" activeCell="R44" sqref="R44"/>
      <selection pane="bottomLeft" activeCell="N17" sqref="N17"/>
    </sheetView>
  </sheetViews>
  <sheetFormatPr defaultColWidth="9.140625" defaultRowHeight="12.75"/>
  <cols>
    <col min="1" max="1" width="2.00390625" style="0" customWidth="1"/>
    <col min="2" max="2" width="14.8515625" style="0" customWidth="1"/>
    <col min="3" max="3" width="10.8515625" style="0" customWidth="1"/>
    <col min="4" max="4" width="12.8515625" style="0" customWidth="1"/>
    <col min="5" max="5" width="12.28125" style="0" bestFit="1" customWidth="1"/>
    <col min="6" max="6" width="14.28125" style="0" bestFit="1" customWidth="1"/>
    <col min="7" max="7" width="14.421875" style="0" customWidth="1"/>
    <col min="8" max="8" width="11.8515625" style="74" customWidth="1"/>
    <col min="9" max="9" width="12.57421875" style="74" customWidth="1"/>
    <col min="10" max="10" width="9.140625" style="33" customWidth="1"/>
  </cols>
  <sheetData>
    <row r="1" ht="11.25" customHeight="1"/>
    <row r="2" ht="17.25">
      <c r="B2" s="346" t="s">
        <v>327</v>
      </c>
    </row>
    <row r="5" spans="2:8" ht="12.75">
      <c r="B5" s="23" t="s">
        <v>345</v>
      </c>
      <c r="D5" s="347"/>
      <c r="E5" s="348"/>
      <c r="G5" s="619"/>
      <c r="H5" s="620" t="s">
        <v>515</v>
      </c>
    </row>
    <row r="7" spans="2:9" ht="26.25" customHeight="1">
      <c r="B7" s="657" t="s">
        <v>328</v>
      </c>
      <c r="C7" s="657" t="s">
        <v>581</v>
      </c>
      <c r="D7" s="657" t="s">
        <v>329</v>
      </c>
      <c r="E7" s="657" t="s">
        <v>330</v>
      </c>
      <c r="F7" s="657" t="s">
        <v>331</v>
      </c>
      <c r="G7" s="657" t="s">
        <v>332</v>
      </c>
      <c r="H7" s="656" t="s">
        <v>333</v>
      </c>
      <c r="I7" s="656"/>
    </row>
    <row r="8" spans="2:10" s="308" customFormat="1" ht="18" customHeight="1">
      <c r="B8" s="658"/>
      <c r="C8" s="658"/>
      <c r="D8" s="658"/>
      <c r="E8" s="658"/>
      <c r="F8" s="658"/>
      <c r="G8" s="658"/>
      <c r="H8" s="349" t="s">
        <v>334</v>
      </c>
      <c r="I8" s="548" t="s">
        <v>335</v>
      </c>
      <c r="J8" s="350"/>
    </row>
    <row r="9" spans="1:10" s="23" customFormat="1" ht="13.5" customHeight="1">
      <c r="A9" s="74"/>
      <c r="B9" s="661" t="s">
        <v>784</v>
      </c>
      <c r="C9" s="351">
        <f>'Meat calc'!G11</f>
        <v>1281.9469771094468</v>
      </c>
      <c r="D9" s="351">
        <f>'Beef feed'!Q31</f>
        <v>6602.33566666784</v>
      </c>
      <c r="E9" s="352" t="s">
        <v>336</v>
      </c>
      <c r="F9" s="353">
        <f>C9*D9</f>
        <v>8463844.249746721</v>
      </c>
      <c r="G9" s="354">
        <v>5700</v>
      </c>
      <c r="H9" s="355">
        <f>F9/G9</f>
        <v>1484.884956095916</v>
      </c>
      <c r="I9" s="549">
        <f>H9*2.471</f>
        <v>3669.150726513009</v>
      </c>
      <c r="J9" s="33" t="s">
        <v>336</v>
      </c>
    </row>
    <row r="10" spans="2:10" ht="12">
      <c r="B10" s="662"/>
      <c r="C10" s="351">
        <f>'Meat calc'!G11</f>
        <v>1281.9469771094468</v>
      </c>
      <c r="D10" s="351">
        <f>'Beef feed'!K43</f>
        <v>1067.2761647058824</v>
      </c>
      <c r="E10" s="33" t="s">
        <v>278</v>
      </c>
      <c r="F10" s="353">
        <f>C10*D10</f>
        <v>1368191.45308567</v>
      </c>
      <c r="G10" s="354">
        <v>3516.6666666666665</v>
      </c>
      <c r="H10" s="355">
        <f>F10/G10</f>
        <v>389.05918097222843</v>
      </c>
      <c r="I10" s="549">
        <f>H10*2.471</f>
        <v>961.3652361823765</v>
      </c>
      <c r="J10" s="33" t="s">
        <v>278</v>
      </c>
    </row>
    <row r="11" spans="1:10" s="23" customFormat="1" ht="13.5" customHeight="1" thickBot="1">
      <c r="A11" s="74"/>
      <c r="B11" s="662"/>
      <c r="C11" s="351">
        <f>'Meat calc'!G11</f>
        <v>1281.9469771094468</v>
      </c>
      <c r="D11" s="478">
        <f>'Beef feed'!F31</f>
        <v>6.098305626598466</v>
      </c>
      <c r="E11" s="356" t="s">
        <v>337</v>
      </c>
      <c r="F11" s="357"/>
      <c r="G11" s="354"/>
      <c r="H11" s="355">
        <f>C11*D11</f>
        <v>7817.704463507435</v>
      </c>
      <c r="I11" s="549">
        <f>H11*2.471</f>
        <v>19317.547729326874</v>
      </c>
      <c r="J11" s="33" t="s">
        <v>338</v>
      </c>
    </row>
    <row r="12" spans="2:10" ht="12.75" thickBot="1" thickTop="1">
      <c r="B12" s="662"/>
      <c r="C12" s="351"/>
      <c r="D12" s="351"/>
      <c r="E12" s="33"/>
      <c r="F12" s="353"/>
      <c r="G12" s="354"/>
      <c r="H12" s="358">
        <f>SUM(H9:H11)</f>
        <v>9691.64860057558</v>
      </c>
      <c r="I12" s="550">
        <f>SUM(I9:I11)</f>
        <v>23948.06369202226</v>
      </c>
      <c r="J12" s="33" t="s">
        <v>339</v>
      </c>
    </row>
    <row r="13" spans="2:9" ht="12.75" thickTop="1">
      <c r="B13" s="33"/>
      <c r="C13" s="351"/>
      <c r="D13" s="351"/>
      <c r="E13" s="33"/>
      <c r="F13" s="353"/>
      <c r="G13" s="354"/>
      <c r="H13" s="355"/>
      <c r="I13" s="549"/>
    </row>
    <row r="14" spans="2:10" ht="12.75" customHeight="1">
      <c r="B14" s="663" t="s">
        <v>576</v>
      </c>
      <c r="C14" s="351">
        <f>'Dairy&amp;Eggs calc'!G20</f>
        <v>156.3550986737737</v>
      </c>
      <c r="D14" s="351">
        <f>'Dairy feed'!I$22</f>
        <v>6900</v>
      </c>
      <c r="E14" s="359" t="s">
        <v>336</v>
      </c>
      <c r="F14" s="353">
        <f>C14*D14</f>
        <v>1078850.1808490385</v>
      </c>
      <c r="G14" s="354">
        <v>5700</v>
      </c>
      <c r="H14" s="355">
        <f>F14/G14</f>
        <v>189.2719615524629</v>
      </c>
      <c r="I14" s="549">
        <f>H14*2.471</f>
        <v>467.69101699613583</v>
      </c>
      <c r="J14" s="359" t="s">
        <v>336</v>
      </c>
    </row>
    <row r="15" spans="2:10" ht="12.75" thickBot="1">
      <c r="B15" s="663"/>
      <c r="C15" s="351">
        <f>'Dairy&amp;Eggs calc'!G20</f>
        <v>156.3550986737737</v>
      </c>
      <c r="D15" s="351">
        <f>'Dairy feed'!I$25</f>
        <v>4500</v>
      </c>
      <c r="E15" s="33" t="s">
        <v>278</v>
      </c>
      <c r="F15" s="353">
        <f>C15*D15</f>
        <v>703597.9440319818</v>
      </c>
      <c r="G15" s="354">
        <v>3516.6666666666665</v>
      </c>
      <c r="H15" s="355">
        <f>F15/G15</f>
        <v>200.07524474843083</v>
      </c>
      <c r="I15" s="549">
        <f>H15*2.471</f>
        <v>494.3859297733726</v>
      </c>
      <c r="J15" s="359" t="s">
        <v>278</v>
      </c>
    </row>
    <row r="16" spans="1:10" s="23" customFormat="1" ht="12.75" thickBot="1" thickTop="1">
      <c r="A16" s="348"/>
      <c r="B16" s="663"/>
      <c r="C16" s="351"/>
      <c r="D16" s="351"/>
      <c r="E16" s="359"/>
      <c r="F16" s="353"/>
      <c r="G16" s="354"/>
      <c r="H16" s="358">
        <f>SUM(H14:H15)</f>
        <v>389.34720630089373</v>
      </c>
      <c r="I16" s="550">
        <f>SUM(I14:I15)</f>
        <v>962.0769467695084</v>
      </c>
      <c r="J16" s="359" t="s">
        <v>339</v>
      </c>
    </row>
    <row r="17" spans="1:10" s="23" customFormat="1" ht="12.75" thickTop="1">
      <c r="A17" s="348"/>
      <c r="B17" s="33"/>
      <c r="C17" s="351"/>
      <c r="D17" s="351"/>
      <c r="E17" s="359"/>
      <c r="F17" s="353"/>
      <c r="G17" s="354"/>
      <c r="H17" s="355"/>
      <c r="I17" s="549"/>
      <c r="J17" s="359"/>
    </row>
    <row r="18" spans="1:10" s="23" customFormat="1" ht="12.75" customHeight="1">
      <c r="A18" s="348"/>
      <c r="B18" s="659" t="s">
        <v>553</v>
      </c>
      <c r="C18" s="604">
        <f>'Dairy&amp;Eggs calc'!G28</f>
        <v>472.1365568881275</v>
      </c>
      <c r="D18" s="604">
        <f>'Dairy feed'!I$22</f>
        <v>6900</v>
      </c>
      <c r="E18" s="605" t="s">
        <v>336</v>
      </c>
      <c r="F18" s="606">
        <f>C18*D18</f>
        <v>3257742.2425280795</v>
      </c>
      <c r="G18" s="607">
        <v>5700</v>
      </c>
      <c r="H18" s="608">
        <f>F18/G18</f>
        <v>571.5337267593122</v>
      </c>
      <c r="I18" s="609">
        <f>H18*2.471</f>
        <v>1412.2598388222605</v>
      </c>
      <c r="J18" s="605" t="s">
        <v>336</v>
      </c>
    </row>
    <row r="19" spans="1:10" s="23" customFormat="1" ht="12.75" thickBot="1">
      <c r="A19" s="348"/>
      <c r="B19" s="659"/>
      <c r="C19" s="604">
        <f>'Dairy&amp;Eggs calc'!G28</f>
        <v>472.1365568881275</v>
      </c>
      <c r="D19" s="604">
        <f>'Dairy feed'!I$25</f>
        <v>4500</v>
      </c>
      <c r="E19" s="610" t="s">
        <v>278</v>
      </c>
      <c r="F19" s="606">
        <f>C19*D19</f>
        <v>2124614.5059965737</v>
      </c>
      <c r="G19" s="607">
        <v>3516.6666666666665</v>
      </c>
      <c r="H19" s="608">
        <f>F19/G19</f>
        <v>604.1557836957082</v>
      </c>
      <c r="I19" s="609">
        <f>H19*2.471</f>
        <v>1492.868941512095</v>
      </c>
      <c r="J19" s="605" t="s">
        <v>278</v>
      </c>
    </row>
    <row r="20" spans="1:10" s="23" customFormat="1" ht="12.75" thickBot="1" thickTop="1">
      <c r="A20" s="348"/>
      <c r="B20" s="659"/>
      <c r="C20" s="604"/>
      <c r="D20" s="604"/>
      <c r="E20" s="605"/>
      <c r="F20" s="606"/>
      <c r="G20" s="607"/>
      <c r="H20" s="611">
        <f>SUM(H18:H19)</f>
        <v>1175.6895104550204</v>
      </c>
      <c r="I20" s="612">
        <f>SUM(I18:I19)</f>
        <v>2905.1287803343557</v>
      </c>
      <c r="J20" s="605" t="s">
        <v>339</v>
      </c>
    </row>
    <row r="21" spans="1:10" s="23" customFormat="1" ht="12.75" thickTop="1">
      <c r="A21" s="348"/>
      <c r="B21" s="33"/>
      <c r="C21" s="351"/>
      <c r="D21" s="351"/>
      <c r="E21" s="359"/>
      <c r="F21" s="353"/>
      <c r="G21" s="354"/>
      <c r="H21" s="355"/>
      <c r="I21" s="549"/>
      <c r="J21" s="359"/>
    </row>
    <row r="22" spans="2:10" s="23" customFormat="1" ht="12">
      <c r="B22" s="662" t="s">
        <v>340</v>
      </c>
      <c r="C22" s="351">
        <f>'Meat calc'!G12</f>
        <v>4698.6117037975855</v>
      </c>
      <c r="D22" s="351">
        <f>'Pig feed'!E54</f>
        <v>55.087890919247386</v>
      </c>
      <c r="E22" s="359" t="s">
        <v>277</v>
      </c>
      <c r="F22" s="353">
        <f>C22*D22</f>
        <v>258836.6090107005</v>
      </c>
      <c r="G22" s="354">
        <v>2833.3333333333335</v>
      </c>
      <c r="H22" s="355">
        <f>F22/G22</f>
        <v>91.35409729789428</v>
      </c>
      <c r="I22" s="549">
        <f>H22*2.471</f>
        <v>225.7359744230968</v>
      </c>
      <c r="J22" s="359" t="s">
        <v>277</v>
      </c>
    </row>
    <row r="23" spans="2:10" s="23" customFormat="1" ht="12.75" thickBot="1">
      <c r="B23" s="662"/>
      <c r="C23" s="351">
        <f>'Meat calc'!G12</f>
        <v>4698.6117037975855</v>
      </c>
      <c r="D23" s="351">
        <f>'Pig feed'!E57</f>
        <v>369.8084617842249</v>
      </c>
      <c r="E23" s="359" t="s">
        <v>278</v>
      </c>
      <c r="F23" s="353">
        <f>C23*D23</f>
        <v>1737586.3667027412</v>
      </c>
      <c r="G23" s="354">
        <v>3516.6666666666665</v>
      </c>
      <c r="H23" s="355">
        <f>F23/G23</f>
        <v>494.1003886358506</v>
      </c>
      <c r="I23" s="549">
        <f>H23*2.471</f>
        <v>1220.9220603191868</v>
      </c>
      <c r="J23" s="359" t="s">
        <v>278</v>
      </c>
    </row>
    <row r="24" spans="2:10" s="23" customFormat="1" ht="12.75" thickBot="1" thickTop="1">
      <c r="B24" s="662"/>
      <c r="C24" s="360"/>
      <c r="D24" s="351"/>
      <c r="E24" s="359"/>
      <c r="F24" s="361"/>
      <c r="G24" s="354"/>
      <c r="H24" s="358">
        <f>SUM(H22:H23)</f>
        <v>585.4544859337449</v>
      </c>
      <c r="I24" s="550">
        <f>SUM(I22:I23)</f>
        <v>1446.6580347422837</v>
      </c>
      <c r="J24" s="359" t="s">
        <v>339</v>
      </c>
    </row>
    <row r="25" spans="2:10" s="23" customFormat="1" ht="12.75" thickTop="1">
      <c r="B25" s="33"/>
      <c r="C25" s="360"/>
      <c r="D25" s="351"/>
      <c r="E25" s="359"/>
      <c r="F25" s="361"/>
      <c r="G25" s="354"/>
      <c r="H25" s="362"/>
      <c r="I25" s="551"/>
      <c r="J25" s="33"/>
    </row>
    <row r="26" spans="2:10" ht="12">
      <c r="B26" s="662" t="s">
        <v>341</v>
      </c>
      <c r="C26" s="351">
        <f>'Meat calc'!G10</f>
        <v>6804.219112805892</v>
      </c>
      <c r="D26" s="478">
        <f>'Poultry feed'!S34</f>
        <v>4.977256816756756</v>
      </c>
      <c r="E26" s="33" t="s">
        <v>277</v>
      </c>
      <c r="F26" s="353">
        <f>C26*D26</f>
        <v>33866.34596191973</v>
      </c>
      <c r="G26" s="354">
        <v>2833.3333333333335</v>
      </c>
      <c r="H26" s="355">
        <f>F26/G26</f>
        <v>11.952827986559905</v>
      </c>
      <c r="I26" s="549">
        <f>H26*2.471</f>
        <v>29.535437954789526</v>
      </c>
      <c r="J26" s="359" t="s">
        <v>277</v>
      </c>
    </row>
    <row r="27" spans="2:10" ht="12.75" thickBot="1">
      <c r="B27" s="662"/>
      <c r="C27" s="351">
        <f>'Meat calc'!G10</f>
        <v>6804.219112805892</v>
      </c>
      <c r="D27" s="478">
        <f>'Poultry feed'!S37</f>
        <v>21.331100643243243</v>
      </c>
      <c r="E27" s="33" t="s">
        <v>278</v>
      </c>
      <c r="F27" s="353">
        <f>C27*D27</f>
        <v>145141.48269394174</v>
      </c>
      <c r="G27" s="354">
        <v>3516.6666666666665</v>
      </c>
      <c r="H27" s="355">
        <f>F27/G27</f>
        <v>41.2724595338223</v>
      </c>
      <c r="I27" s="549">
        <f>H27*2.471</f>
        <v>101.9842475080749</v>
      </c>
      <c r="J27" s="359" t="s">
        <v>278</v>
      </c>
    </row>
    <row r="28" spans="2:10" ht="12.75" thickBot="1" thickTop="1">
      <c r="B28" s="662"/>
      <c r="C28" s="351"/>
      <c r="D28" s="478"/>
      <c r="E28" s="33"/>
      <c r="F28" s="353"/>
      <c r="G28" s="354"/>
      <c r="H28" s="358">
        <f>SUM(H26:H27)</f>
        <v>53.2252875203822</v>
      </c>
      <c r="I28" s="550">
        <f>SUM(I26:I27)</f>
        <v>131.51968546286443</v>
      </c>
      <c r="J28" s="359" t="s">
        <v>339</v>
      </c>
    </row>
    <row r="29" spans="2:9" ht="12.75" thickTop="1">
      <c r="B29" s="33"/>
      <c r="C29" s="351"/>
      <c r="D29" s="478"/>
      <c r="E29" s="33"/>
      <c r="F29" s="353"/>
      <c r="G29" s="354"/>
      <c r="H29" s="355"/>
      <c r="I29" s="549"/>
    </row>
    <row r="30" spans="2:10" ht="12">
      <c r="B30" s="663" t="s">
        <v>342</v>
      </c>
      <c r="C30" s="351">
        <f>'Meat calc'!G9</f>
        <v>240526.26506024098</v>
      </c>
      <c r="D30" s="478">
        <f>'Poultry feed'!L34</f>
        <v>1.17253627645</v>
      </c>
      <c r="E30" s="33" t="s">
        <v>277</v>
      </c>
      <c r="F30" s="353">
        <f>C30*D30</f>
        <v>282025.7712221607</v>
      </c>
      <c r="G30" s="354">
        <v>2833.3333333333335</v>
      </c>
      <c r="H30" s="355">
        <f>F30/G30</f>
        <v>99.53850749017437</v>
      </c>
      <c r="I30" s="549">
        <f>H30*2.471</f>
        <v>245.95965200822087</v>
      </c>
      <c r="J30" s="359" t="s">
        <v>277</v>
      </c>
    </row>
    <row r="31" spans="2:10" ht="12.75" thickBot="1">
      <c r="B31" s="663"/>
      <c r="C31" s="351">
        <f>'Meat calc'!G9</f>
        <v>240526.26506024098</v>
      </c>
      <c r="D31" s="478">
        <f>'Poultry feed'!L37</f>
        <v>9.48688441855</v>
      </c>
      <c r="E31" s="33" t="s">
        <v>278</v>
      </c>
      <c r="F31" s="353">
        <f>C31*D31</f>
        <v>2281844.876252027</v>
      </c>
      <c r="G31" s="354">
        <v>3516.6666666666665</v>
      </c>
      <c r="H31" s="355">
        <f>F31/G31</f>
        <v>648.8658415882542</v>
      </c>
      <c r="I31" s="549">
        <f>H31*2.471</f>
        <v>1603.3474945645762</v>
      </c>
      <c r="J31" s="359" t="s">
        <v>278</v>
      </c>
    </row>
    <row r="32" spans="2:10" ht="12.75" thickBot="1" thickTop="1">
      <c r="B32" s="663"/>
      <c r="C32" s="351"/>
      <c r="D32" s="478"/>
      <c r="E32" s="33"/>
      <c r="F32" s="353"/>
      <c r="G32" s="354"/>
      <c r="H32" s="358">
        <f>SUM(H30:H31)</f>
        <v>748.4043490784286</v>
      </c>
      <c r="I32" s="550">
        <f>SUM(I30:I31)</f>
        <v>1849.3071465727971</v>
      </c>
      <c r="J32" s="359" t="s">
        <v>339</v>
      </c>
    </row>
    <row r="33" spans="2:9" ht="12.75" thickTop="1">
      <c r="B33" s="33"/>
      <c r="C33" s="351"/>
      <c r="D33" s="478"/>
      <c r="E33" s="33"/>
      <c r="F33" s="353"/>
      <c r="G33" s="354"/>
      <c r="H33" s="355"/>
      <c r="I33" s="549"/>
    </row>
    <row r="34" spans="2:10" ht="12">
      <c r="B34" s="662" t="s">
        <v>343</v>
      </c>
      <c r="C34" s="363">
        <f>'Dairy&amp;Eggs calc'!G11</f>
        <v>9275.919631544017</v>
      </c>
      <c r="D34" s="478">
        <f>'Poultry feed'!C34</f>
        <v>6.1296266216216235</v>
      </c>
      <c r="E34" s="33" t="s">
        <v>277</v>
      </c>
      <c r="F34" s="353">
        <f>C34*D34</f>
        <v>56857.92391353485</v>
      </c>
      <c r="G34" s="354">
        <v>2833.3333333333335</v>
      </c>
      <c r="H34" s="355">
        <f>F34/G34</f>
        <v>20.06750255771818</v>
      </c>
      <c r="I34" s="549">
        <f>H34*2.471</f>
        <v>49.58679882012162</v>
      </c>
      <c r="J34" s="359" t="s">
        <v>277</v>
      </c>
    </row>
    <row r="35" spans="2:10" ht="12.75" thickBot="1">
      <c r="B35" s="662"/>
      <c r="C35" s="363">
        <f>'Dairy&amp;Eggs calc'!G11</f>
        <v>9275.919631544017</v>
      </c>
      <c r="D35" s="478">
        <f>'Poultry feed'!C37</f>
        <v>39.22961037837838</v>
      </c>
      <c r="E35" s="33" t="s">
        <v>278</v>
      </c>
      <c r="F35" s="353">
        <f>C35*D35</f>
        <v>363890.7130466229</v>
      </c>
      <c r="G35" s="354">
        <v>3516.6666666666665</v>
      </c>
      <c r="H35" s="355">
        <f>F35/G35</f>
        <v>103.47603214595912</v>
      </c>
      <c r="I35" s="549">
        <f>H35*2.471</f>
        <v>255.689275432665</v>
      </c>
      <c r="J35" s="359" t="s">
        <v>278</v>
      </c>
    </row>
    <row r="36" spans="2:10" ht="12.75" thickBot="1" thickTop="1">
      <c r="B36" s="662"/>
      <c r="C36" s="33"/>
      <c r="D36" s="361"/>
      <c r="E36" s="33"/>
      <c r="F36" s="361"/>
      <c r="G36" s="361"/>
      <c r="H36" s="358">
        <f>SUM(H34:H35)</f>
        <v>123.5435347036773</v>
      </c>
      <c r="I36" s="550">
        <f>SUM(I34:I35)</f>
        <v>305.2760742527866</v>
      </c>
      <c r="J36" s="359" t="s">
        <v>339</v>
      </c>
    </row>
    <row r="37" spans="2:10" ht="12.75" thickTop="1">
      <c r="B37" s="33"/>
      <c r="C37" s="33"/>
      <c r="D37" s="33"/>
      <c r="E37" s="33"/>
      <c r="F37" s="33"/>
      <c r="G37" s="68"/>
      <c r="H37" s="364"/>
      <c r="I37" s="552"/>
      <c r="J37" s="68"/>
    </row>
    <row r="38" spans="2:10" s="23" customFormat="1" ht="12">
      <c r="B38" s="660" t="s">
        <v>344</v>
      </c>
      <c r="C38" s="556">
        <f>'Meat calc'!G13</f>
        <v>615.7776355482665</v>
      </c>
      <c r="D38" s="556">
        <f>'Lamb feed'!O32</f>
        <v>586.5153382190312</v>
      </c>
      <c r="E38" s="352" t="s">
        <v>336</v>
      </c>
      <c r="F38" s="353">
        <f>C38*D38</f>
        <v>361163.02818130684</v>
      </c>
      <c r="G38" s="354">
        <v>5700</v>
      </c>
      <c r="H38" s="355">
        <f>F38/G38</f>
        <v>63.36193476865032</v>
      </c>
      <c r="I38" s="549">
        <f>H38*2.471</f>
        <v>156.56734081333494</v>
      </c>
      <c r="J38" s="359" t="s">
        <v>336</v>
      </c>
    </row>
    <row r="39" spans="2:10" ht="12">
      <c r="B39" s="660"/>
      <c r="C39" s="556">
        <f>'Meat calc'!G13</f>
        <v>615.7776355482665</v>
      </c>
      <c r="D39" s="557">
        <f>'Lamb feed'!Y32</f>
        <v>136.54856813148788</v>
      </c>
      <c r="E39" s="33" t="s">
        <v>562</v>
      </c>
      <c r="F39" s="353">
        <f>C39*D39</f>
        <v>84083.55442150899</v>
      </c>
      <c r="G39" s="83">
        <v>2966.6666666666665</v>
      </c>
      <c r="H39" s="355">
        <f>F39/G39</f>
        <v>28.34277115331764</v>
      </c>
      <c r="I39" s="549">
        <f>H39*2.471</f>
        <v>70.03498751984789</v>
      </c>
      <c r="J39" s="359" t="s">
        <v>562</v>
      </c>
    </row>
    <row r="40" spans="2:10" ht="12.75" thickBot="1">
      <c r="B40" s="660"/>
      <c r="C40" s="556">
        <f>'Meat calc'!G13</f>
        <v>615.7776355482665</v>
      </c>
      <c r="D40" s="558">
        <f>'Lamb feed'!E32</f>
        <v>0.11531389026198718</v>
      </c>
      <c r="E40" s="356" t="s">
        <v>337</v>
      </c>
      <c r="F40" s="33"/>
      <c r="H40" s="355">
        <f>C40*D40</f>
        <v>71.00771469139875</v>
      </c>
      <c r="I40" s="549">
        <f>H40*2.471</f>
        <v>175.4600630024463</v>
      </c>
      <c r="J40" s="359" t="s">
        <v>338</v>
      </c>
    </row>
    <row r="41" spans="2:10" ht="12.75" thickBot="1" thickTop="1">
      <c r="B41" s="33"/>
      <c r="C41" s="559"/>
      <c r="D41" s="559"/>
      <c r="E41" s="356"/>
      <c r="F41" s="33"/>
      <c r="H41" s="358">
        <f>SUM(H38:H40)</f>
        <v>162.7124206133667</v>
      </c>
      <c r="I41" s="550">
        <f>SUM(I38:I40)</f>
        <v>402.0623913356291</v>
      </c>
      <c r="J41" s="359" t="s">
        <v>339</v>
      </c>
    </row>
    <row r="42" spans="3:9" ht="12.75" thickTop="1">
      <c r="C42" s="559"/>
      <c r="D42" s="559"/>
      <c r="I42" s="564"/>
    </row>
    <row r="43" spans="2:10" ht="12.75" customHeight="1">
      <c r="B43" s="659" t="s">
        <v>573</v>
      </c>
      <c r="C43" s="613">
        <f>'Meat calc'!G16</f>
        <v>1368.394745662814</v>
      </c>
      <c r="D43" s="613">
        <f>'Lamb feed'!O47</f>
        <v>356.67102034025004</v>
      </c>
      <c r="E43" s="614" t="s">
        <v>336</v>
      </c>
      <c r="F43" s="606">
        <f>C43*D43</f>
        <v>488066.75016379287</v>
      </c>
      <c r="G43" s="607">
        <v>5700</v>
      </c>
      <c r="H43" s="608">
        <f>F43/G43</f>
        <v>85.62574564277068</v>
      </c>
      <c r="I43" s="609">
        <f>H43*2.471</f>
        <v>211.58121748328637</v>
      </c>
      <c r="J43" s="605" t="s">
        <v>336</v>
      </c>
    </row>
    <row r="44" spans="2:10" ht="12">
      <c r="B44" s="659"/>
      <c r="C44" s="613">
        <f>'Meat calc'!G16</f>
        <v>1368.394745662814</v>
      </c>
      <c r="D44" s="613">
        <f>'Lamb feed'!Y47</f>
        <v>58.1732214525</v>
      </c>
      <c r="E44" s="610" t="s">
        <v>562</v>
      </c>
      <c r="F44" s="606">
        <f>C44*D44</f>
        <v>79603.9305738803</v>
      </c>
      <c r="G44" s="615">
        <v>2966.6666666666665</v>
      </c>
      <c r="H44" s="608">
        <f>F44/G44</f>
        <v>26.832785586701224</v>
      </c>
      <c r="I44" s="609">
        <f>H44*2.471</f>
        <v>66.30381318473873</v>
      </c>
      <c r="J44" s="605" t="s">
        <v>562</v>
      </c>
    </row>
    <row r="45" spans="2:10" ht="12.75" thickBot="1">
      <c r="B45" s="659"/>
      <c r="C45" s="613">
        <f>'Meat calc'!G16</f>
        <v>1368.394745662814</v>
      </c>
      <c r="D45" s="616">
        <f>'Lamb feed'!E47</f>
        <v>0.11531389026198718</v>
      </c>
      <c r="E45" s="617" t="s">
        <v>337</v>
      </c>
      <c r="F45" s="610"/>
      <c r="G45" s="566"/>
      <c r="H45" s="608">
        <f>C45*D45</f>
        <v>157.79492153644162</v>
      </c>
      <c r="I45" s="609">
        <f>H45*2.471</f>
        <v>389.91125111654725</v>
      </c>
      <c r="J45" s="605" t="s">
        <v>338</v>
      </c>
    </row>
    <row r="46" spans="2:10" ht="12.75" thickBot="1" thickTop="1">
      <c r="B46" s="659"/>
      <c r="C46" s="618"/>
      <c r="D46" s="618"/>
      <c r="E46" s="566"/>
      <c r="F46" s="566"/>
      <c r="G46" s="566"/>
      <c r="H46" s="611">
        <f>SUM(H43:H45)</f>
        <v>270.2534527659135</v>
      </c>
      <c r="I46" s="612">
        <f>SUM(I43:I45)</f>
        <v>667.7962817845723</v>
      </c>
      <c r="J46" s="605" t="s">
        <v>339</v>
      </c>
    </row>
    <row r="47" spans="3:4" ht="12.75" thickTop="1">
      <c r="C47" s="555"/>
      <c r="D47" s="555"/>
    </row>
  </sheetData>
  <sheetProtection password="8CAF" sheet="1"/>
  <mergeCells count="16">
    <mergeCell ref="B43:B46"/>
    <mergeCell ref="B38:B40"/>
    <mergeCell ref="B9:B12"/>
    <mergeCell ref="B22:B24"/>
    <mergeCell ref="B26:B28"/>
    <mergeCell ref="B30:B32"/>
    <mergeCell ref="B34:B36"/>
    <mergeCell ref="B14:B16"/>
    <mergeCell ref="B18:B20"/>
    <mergeCell ref="H7:I7"/>
    <mergeCell ref="B7:B8"/>
    <mergeCell ref="C7:C8"/>
    <mergeCell ref="D7:D8"/>
    <mergeCell ref="F7:F8"/>
    <mergeCell ref="E7:E8"/>
    <mergeCell ref="G7:G8"/>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27"/>
  </sheetPr>
  <dimension ref="B2:L32"/>
  <sheetViews>
    <sheetView zoomScalePageLayoutView="0" workbookViewId="0" topLeftCell="A1">
      <pane ySplit="8" topLeftCell="A9" activePane="bottomLeft" state="frozen"/>
      <selection pane="topLeft" activeCell="G10" sqref="G10"/>
      <selection pane="bottomLeft" activeCell="B16" sqref="B16"/>
    </sheetView>
  </sheetViews>
  <sheetFormatPr defaultColWidth="9.140625" defaultRowHeight="12.75"/>
  <cols>
    <col min="1" max="1" width="3.140625" style="33" customWidth="1"/>
    <col min="2" max="2" width="21.140625" style="33" customWidth="1"/>
    <col min="3" max="3" width="14.7109375" style="33" customWidth="1"/>
    <col min="4" max="4" width="15.7109375" style="33" customWidth="1"/>
    <col min="5" max="5" width="14.140625" style="33" customWidth="1"/>
    <col min="6" max="6" width="13.28125" style="33" customWidth="1"/>
    <col min="7" max="7" width="12.7109375" style="33" customWidth="1"/>
    <col min="8" max="8" width="18.00390625" style="33" customWidth="1"/>
    <col min="9" max="9" width="15.00390625" style="33" customWidth="1"/>
    <col min="10" max="10" width="6.421875" style="33" customWidth="1"/>
    <col min="11" max="11" width="20.140625" style="33" customWidth="1"/>
    <col min="12" max="12" width="20.00390625" style="33" customWidth="1"/>
    <col min="13" max="14" width="13.57421875" style="33" customWidth="1"/>
    <col min="15" max="16" width="14.28125" style="33" customWidth="1"/>
    <col min="17" max="16384" width="9.140625" style="33" customWidth="1"/>
  </cols>
  <sheetData>
    <row r="2" spans="2:5" ht="17.25">
      <c r="B2" s="346" t="s">
        <v>363</v>
      </c>
      <c r="C2" s="23"/>
      <c r="D2" s="23"/>
      <c r="E2" s="23"/>
    </row>
    <row r="3" spans="2:5" ht="12.75" customHeight="1">
      <c r="B3" s="346"/>
      <c r="C3" s="23"/>
      <c r="D3" s="23"/>
      <c r="E3" s="23"/>
    </row>
    <row r="4" spans="2:5" ht="12.75" thickBot="1">
      <c r="B4" s="23"/>
      <c r="C4" s="23"/>
      <c r="D4" s="23"/>
      <c r="E4" s="23"/>
    </row>
    <row r="5" spans="2:6" ht="12.75" thickBot="1" thickTop="1">
      <c r="B5" s="23" t="s">
        <v>411</v>
      </c>
      <c r="C5" s="376"/>
      <c r="E5" s="367" t="s">
        <v>348</v>
      </c>
      <c r="F5" s="368">
        <f>TOTALS!C6</f>
        <v>13200</v>
      </c>
    </row>
    <row r="6" spans="3:5" ht="12.75" thickTop="1">
      <c r="C6" s="377"/>
      <c r="D6" s="68"/>
      <c r="E6" s="378"/>
    </row>
    <row r="7" spans="2:12" ht="12.75" customHeight="1">
      <c r="B7" s="448"/>
      <c r="C7" s="664" t="s">
        <v>402</v>
      </c>
      <c r="D7" s="664"/>
      <c r="E7" s="664" t="s">
        <v>404</v>
      </c>
      <c r="F7" s="664"/>
      <c r="G7" s="451"/>
      <c r="H7" s="455" t="s">
        <v>362</v>
      </c>
      <c r="I7" s="453"/>
      <c r="K7" s="85" t="s">
        <v>409</v>
      </c>
      <c r="L7" s="215"/>
    </row>
    <row r="8" spans="2:12" ht="12">
      <c r="B8" s="449" t="s">
        <v>398</v>
      </c>
      <c r="C8" s="450" t="s">
        <v>826</v>
      </c>
      <c r="D8" s="450" t="s">
        <v>827</v>
      </c>
      <c r="E8" s="450" t="s">
        <v>405</v>
      </c>
      <c r="F8" s="450" t="s">
        <v>406</v>
      </c>
      <c r="G8" s="452" t="s">
        <v>656</v>
      </c>
      <c r="H8" s="454" t="s">
        <v>407</v>
      </c>
      <c r="I8" s="454" t="s">
        <v>408</v>
      </c>
      <c r="K8" s="215" t="s">
        <v>350</v>
      </c>
      <c r="L8" s="215" t="s">
        <v>410</v>
      </c>
    </row>
    <row r="9" spans="2:12" ht="12">
      <c r="B9" s="33" t="s">
        <v>657</v>
      </c>
      <c r="C9" s="213">
        <v>10.995999999999999</v>
      </c>
      <c r="D9" s="213">
        <v>19.758000000000003</v>
      </c>
      <c r="E9" s="353">
        <f>C9*$F$5</f>
        <v>145147.19999999998</v>
      </c>
      <c r="F9" s="353">
        <f aca="true" t="shared" si="0" ref="F9:F29">D9*$F$5</f>
        <v>260805.60000000003</v>
      </c>
      <c r="G9" s="83">
        <v>21466.23515467146</v>
      </c>
      <c r="H9" s="374">
        <f>E9/G9</f>
        <v>6.76165144722237</v>
      </c>
      <c r="I9" s="374">
        <f>F9/G9</f>
        <v>12.149573417080722</v>
      </c>
      <c r="K9" s="353">
        <f>E9/4</f>
        <v>36286.799999999996</v>
      </c>
      <c r="L9" s="374">
        <f>K9/G9</f>
        <v>1.6904128618055925</v>
      </c>
    </row>
    <row r="10" spans="2:12" ht="12">
      <c r="B10" s="33" t="s">
        <v>670</v>
      </c>
      <c r="C10" s="213">
        <v>0.708</v>
      </c>
      <c r="D10" s="213">
        <v>1.1280000000000001</v>
      </c>
      <c r="E10" s="353">
        <f aca="true" t="shared" si="1" ref="E10:E29">C10*$F$5</f>
        <v>9345.6</v>
      </c>
      <c r="F10" s="353">
        <f t="shared" si="0"/>
        <v>14889.600000000002</v>
      </c>
      <c r="G10" s="83">
        <v>4214.285714285715</v>
      </c>
      <c r="H10" s="374">
        <f aca="true" t="shared" si="2" ref="H10:H29">E10/G10</f>
        <v>2.2176</v>
      </c>
      <c r="I10" s="374">
        <f aca="true" t="shared" si="3" ref="I10:I29">F10/G10</f>
        <v>3.533125423728814</v>
      </c>
      <c r="K10" s="353">
        <f aca="true" t="shared" si="4" ref="K10:K29">E10/4</f>
        <v>2336.4</v>
      </c>
      <c r="L10" s="374">
        <f aca="true" t="shared" si="5" ref="L10:L29">K10/G10</f>
        <v>0.5544</v>
      </c>
    </row>
    <row r="11" spans="2:12" ht="12">
      <c r="B11" s="33" t="s">
        <v>828</v>
      </c>
      <c r="C11" s="213">
        <v>0.9179999999999999</v>
      </c>
      <c r="D11" s="213">
        <v>1.94</v>
      </c>
      <c r="E11" s="353">
        <f t="shared" si="1"/>
        <v>12117.599999999999</v>
      </c>
      <c r="F11" s="353">
        <f t="shared" si="0"/>
        <v>25608</v>
      </c>
      <c r="G11" s="83">
        <v>6332.77764</v>
      </c>
      <c r="H11" s="374">
        <f t="shared" si="2"/>
        <v>1.9134731533065479</v>
      </c>
      <c r="I11" s="374">
        <f t="shared" si="3"/>
        <v>4.043723221584644</v>
      </c>
      <c r="K11" s="353">
        <f t="shared" si="4"/>
        <v>3029.3999999999996</v>
      </c>
      <c r="L11" s="374">
        <f t="shared" si="5"/>
        <v>0.47836828832663697</v>
      </c>
    </row>
    <row r="12" spans="2:12" ht="12">
      <c r="B12" s="33" t="s">
        <v>673</v>
      </c>
      <c r="C12" s="213">
        <v>0.62</v>
      </c>
      <c r="D12" s="213">
        <v>0.8720000000000001</v>
      </c>
      <c r="E12" s="353">
        <f t="shared" si="1"/>
        <v>8184</v>
      </c>
      <c r="F12" s="353">
        <f t="shared" si="0"/>
        <v>11510.400000000001</v>
      </c>
      <c r="G12" s="83">
        <v>21557.14285714286</v>
      </c>
      <c r="H12" s="374">
        <f t="shared" si="2"/>
        <v>0.3796421471172962</v>
      </c>
      <c r="I12" s="374">
        <f t="shared" si="3"/>
        <v>0.533948310139165</v>
      </c>
      <c r="K12" s="353">
        <f t="shared" si="4"/>
        <v>2046</v>
      </c>
      <c r="L12" s="374">
        <f t="shared" si="5"/>
        <v>0.09491053677932405</v>
      </c>
    </row>
    <row r="13" spans="2:12" ht="12">
      <c r="B13" s="33" t="s">
        <v>674</v>
      </c>
      <c r="C13" s="213">
        <v>2.586</v>
      </c>
      <c r="D13" s="213">
        <v>3.3920000000000003</v>
      </c>
      <c r="E13" s="353">
        <f t="shared" si="1"/>
        <v>34135.2</v>
      </c>
      <c r="F13" s="353">
        <f t="shared" si="0"/>
        <v>44774.4</v>
      </c>
      <c r="G13" s="83">
        <v>6514.285714285715</v>
      </c>
      <c r="H13" s="374">
        <f t="shared" si="2"/>
        <v>5.240052631578947</v>
      </c>
      <c r="I13" s="374">
        <f t="shared" si="3"/>
        <v>6.873263157894737</v>
      </c>
      <c r="K13" s="353">
        <f t="shared" si="4"/>
        <v>8533.8</v>
      </c>
      <c r="L13" s="374">
        <f t="shared" si="5"/>
        <v>1.3100131578947367</v>
      </c>
    </row>
    <row r="14" spans="2:12" ht="12">
      <c r="B14" s="33" t="s">
        <v>662</v>
      </c>
      <c r="C14" s="213">
        <v>5.506</v>
      </c>
      <c r="D14" s="213">
        <v>5.506</v>
      </c>
      <c r="E14" s="353">
        <f t="shared" si="1"/>
        <v>72679.2</v>
      </c>
      <c r="F14" s="353">
        <f t="shared" si="0"/>
        <v>72679.2</v>
      </c>
      <c r="G14" s="83">
        <v>35754.97464</v>
      </c>
      <c r="H14" s="374">
        <f t="shared" si="2"/>
        <v>2.0327017633706257</v>
      </c>
      <c r="I14" s="374">
        <f t="shared" si="3"/>
        <v>2.0327017633706257</v>
      </c>
      <c r="K14" s="353">
        <f t="shared" si="4"/>
        <v>18169.8</v>
      </c>
      <c r="L14" s="374">
        <f t="shared" si="5"/>
        <v>0.5081754408426564</v>
      </c>
    </row>
    <row r="15" spans="2:12" ht="12">
      <c r="B15" s="33" t="s">
        <v>664</v>
      </c>
      <c r="C15" s="213">
        <v>8.102</v>
      </c>
      <c r="D15" s="213">
        <v>10.26</v>
      </c>
      <c r="E15" s="353">
        <f t="shared" si="1"/>
        <v>106946.40000000001</v>
      </c>
      <c r="F15" s="353">
        <f t="shared" si="0"/>
        <v>135432</v>
      </c>
      <c r="G15" s="83">
        <v>51670.982160000014</v>
      </c>
      <c r="H15" s="374">
        <f t="shared" si="2"/>
        <v>2.0697574446879834</v>
      </c>
      <c r="I15" s="374">
        <f t="shared" si="3"/>
        <v>2.6210455915204527</v>
      </c>
      <c r="K15" s="353">
        <f t="shared" si="4"/>
        <v>26736.600000000002</v>
      </c>
      <c r="L15" s="374">
        <f t="shared" si="5"/>
        <v>0.5174393611719958</v>
      </c>
    </row>
    <row r="16" spans="2:12" ht="12">
      <c r="B16" s="33" t="s">
        <v>675</v>
      </c>
      <c r="C16" s="213">
        <v>2.672</v>
      </c>
      <c r="D16" s="213">
        <v>2.824</v>
      </c>
      <c r="E16" s="353">
        <f t="shared" si="1"/>
        <v>35270.4</v>
      </c>
      <c r="F16" s="353">
        <f t="shared" si="0"/>
        <v>37276.799999999996</v>
      </c>
      <c r="G16" s="83">
        <v>19057.14285714286</v>
      </c>
      <c r="H16" s="374">
        <f t="shared" si="2"/>
        <v>1.8507706146926537</v>
      </c>
      <c r="I16" s="374">
        <f t="shared" si="3"/>
        <v>1.956053973013493</v>
      </c>
      <c r="K16" s="353">
        <f t="shared" si="4"/>
        <v>8817.6</v>
      </c>
      <c r="L16" s="374">
        <f t="shared" si="5"/>
        <v>0.4626926536731634</v>
      </c>
    </row>
    <row r="17" spans="2:12" ht="12">
      <c r="B17" s="33" t="s">
        <v>676</v>
      </c>
      <c r="C17" s="213">
        <v>3.032</v>
      </c>
      <c r="D17" s="213">
        <v>3.032</v>
      </c>
      <c r="E17" s="353">
        <f t="shared" si="1"/>
        <v>40022.4</v>
      </c>
      <c r="F17" s="353">
        <f t="shared" si="0"/>
        <v>40022.4</v>
      </c>
      <c r="G17" s="83">
        <v>58614.28571428572</v>
      </c>
      <c r="H17" s="374">
        <f t="shared" si="2"/>
        <v>0.6828096514745308</v>
      </c>
      <c r="I17" s="374">
        <f t="shared" si="3"/>
        <v>0.6828096514745308</v>
      </c>
      <c r="K17" s="353">
        <f t="shared" si="4"/>
        <v>10005.6</v>
      </c>
      <c r="L17" s="374">
        <f t="shared" si="5"/>
        <v>0.1707024128686327</v>
      </c>
    </row>
    <row r="18" spans="2:12" ht="12">
      <c r="B18" s="33" t="s">
        <v>829</v>
      </c>
      <c r="C18" s="213">
        <v>3.478</v>
      </c>
      <c r="D18" s="213">
        <v>7.608</v>
      </c>
      <c r="E18" s="353">
        <f t="shared" si="1"/>
        <v>45909.600000000006</v>
      </c>
      <c r="F18" s="353">
        <f t="shared" si="0"/>
        <v>100425.59999999999</v>
      </c>
      <c r="G18" s="83">
        <v>11451.30588</v>
      </c>
      <c r="H18" s="374">
        <f t="shared" si="2"/>
        <v>4.009114810231583</v>
      </c>
      <c r="I18" s="374">
        <f t="shared" si="3"/>
        <v>8.769794559011464</v>
      </c>
      <c r="K18" s="353">
        <f t="shared" si="4"/>
        <v>11477.400000000001</v>
      </c>
      <c r="L18" s="374">
        <f t="shared" si="5"/>
        <v>1.0022787025578956</v>
      </c>
    </row>
    <row r="19" spans="2:12" ht="12">
      <c r="B19" s="33" t="s">
        <v>830</v>
      </c>
      <c r="C19" s="213">
        <v>3.5420000000000003</v>
      </c>
      <c r="D19" s="213">
        <v>3.5420000000000003</v>
      </c>
      <c r="E19" s="353">
        <f t="shared" si="1"/>
        <v>46754.4</v>
      </c>
      <c r="F19" s="353">
        <f t="shared" si="0"/>
        <v>46754.4</v>
      </c>
      <c r="G19" s="83">
        <v>25842.85714285714</v>
      </c>
      <c r="H19" s="374">
        <f t="shared" si="2"/>
        <v>1.8091807628524048</v>
      </c>
      <c r="I19" s="374">
        <f t="shared" si="3"/>
        <v>1.8091807628524048</v>
      </c>
      <c r="K19" s="353">
        <f t="shared" si="4"/>
        <v>11688.6</v>
      </c>
      <c r="L19" s="374">
        <f t="shared" si="5"/>
        <v>0.4522951907131012</v>
      </c>
    </row>
    <row r="20" spans="2:12" ht="12">
      <c r="B20" s="33" t="s">
        <v>831</v>
      </c>
      <c r="C20" s="213">
        <v>8.452000000000002</v>
      </c>
      <c r="D20" s="213">
        <v>8.452000000000002</v>
      </c>
      <c r="E20" s="353">
        <f t="shared" si="1"/>
        <v>111566.40000000002</v>
      </c>
      <c r="F20" s="353">
        <f t="shared" si="0"/>
        <v>111566.40000000002</v>
      </c>
      <c r="G20" s="83">
        <v>36408.80124</v>
      </c>
      <c r="H20" s="374">
        <f t="shared" si="2"/>
        <v>3.064270072078869</v>
      </c>
      <c r="I20" s="374">
        <f t="shared" si="3"/>
        <v>3.064270072078869</v>
      </c>
      <c r="K20" s="353">
        <f t="shared" si="4"/>
        <v>27891.600000000006</v>
      </c>
      <c r="L20" s="374">
        <f t="shared" si="5"/>
        <v>0.7660675180197173</v>
      </c>
    </row>
    <row r="21" spans="2:12" ht="12">
      <c r="B21" s="33" t="s">
        <v>832</v>
      </c>
      <c r="C21" s="213">
        <v>0.246</v>
      </c>
      <c r="D21" s="213">
        <v>1.486</v>
      </c>
      <c r="E21" s="353">
        <f t="shared" si="1"/>
        <v>3247.2</v>
      </c>
      <c r="F21" s="353">
        <f t="shared" si="0"/>
        <v>19615.2</v>
      </c>
      <c r="G21" s="83">
        <v>4571.428571428572</v>
      </c>
      <c r="H21" s="374">
        <f t="shared" si="2"/>
        <v>0.710325</v>
      </c>
      <c r="I21" s="374">
        <f t="shared" si="3"/>
        <v>4.290825</v>
      </c>
      <c r="K21" s="353">
        <f t="shared" si="4"/>
        <v>811.8</v>
      </c>
      <c r="L21" s="374">
        <f t="shared" si="5"/>
        <v>0.17758125</v>
      </c>
    </row>
    <row r="22" spans="2:12" ht="12">
      <c r="B22" s="33" t="s">
        <v>665</v>
      </c>
      <c r="C22" s="213">
        <v>4.3020000000000005</v>
      </c>
      <c r="D22" s="213">
        <v>4.3020000000000005</v>
      </c>
      <c r="E22" s="353">
        <f t="shared" si="1"/>
        <v>56786.40000000001</v>
      </c>
      <c r="F22" s="353">
        <f t="shared" si="0"/>
        <v>56786.40000000001</v>
      </c>
      <c r="G22" s="83">
        <v>22057.14285714286</v>
      </c>
      <c r="H22" s="374">
        <f t="shared" si="2"/>
        <v>2.5745129533678757</v>
      </c>
      <c r="I22" s="374">
        <f t="shared" si="3"/>
        <v>2.5745129533678757</v>
      </c>
      <c r="K22" s="353">
        <f t="shared" si="4"/>
        <v>14196.600000000002</v>
      </c>
      <c r="L22" s="374">
        <f t="shared" si="5"/>
        <v>0.6436282383419689</v>
      </c>
    </row>
    <row r="23" spans="2:12" ht="12">
      <c r="B23" s="33" t="s">
        <v>667</v>
      </c>
      <c r="C23" s="213">
        <v>23.908</v>
      </c>
      <c r="D23" s="213">
        <v>58.54</v>
      </c>
      <c r="E23" s="353">
        <f t="shared" si="1"/>
        <v>315585.60000000003</v>
      </c>
      <c r="F23" s="353">
        <f t="shared" si="0"/>
        <v>772728</v>
      </c>
      <c r="G23" s="83">
        <v>19259.863560000005</v>
      </c>
      <c r="H23" s="374">
        <f t="shared" si="2"/>
        <v>16.385661249201494</v>
      </c>
      <c r="I23" s="374">
        <f t="shared" si="3"/>
        <v>40.12115649691548</v>
      </c>
      <c r="K23" s="353">
        <f t="shared" si="4"/>
        <v>78896.40000000001</v>
      </c>
      <c r="L23" s="374">
        <f t="shared" si="5"/>
        <v>4.0964153123003735</v>
      </c>
    </row>
    <row r="24" spans="2:12" ht="12">
      <c r="B24" s="33" t="s">
        <v>833</v>
      </c>
      <c r="C24" s="213">
        <v>3.3519999999999994</v>
      </c>
      <c r="D24" s="213">
        <v>3.3519999999999994</v>
      </c>
      <c r="E24" s="353">
        <f t="shared" si="1"/>
        <v>44246.399999999994</v>
      </c>
      <c r="F24" s="353">
        <f t="shared" si="0"/>
        <v>44246.399999999994</v>
      </c>
      <c r="G24" s="83">
        <v>16028.57142857143</v>
      </c>
      <c r="H24" s="374">
        <f t="shared" si="2"/>
        <v>2.7604705882352936</v>
      </c>
      <c r="I24" s="374">
        <f t="shared" si="3"/>
        <v>2.7604705882352936</v>
      </c>
      <c r="K24" s="353">
        <f t="shared" si="4"/>
        <v>11061.599999999999</v>
      </c>
      <c r="L24" s="374">
        <f t="shared" si="5"/>
        <v>0.6901176470588234</v>
      </c>
    </row>
    <row r="25" spans="2:12" ht="12">
      <c r="B25" s="33" t="s">
        <v>834</v>
      </c>
      <c r="C25" s="213">
        <v>0.6759999999999999</v>
      </c>
      <c r="D25" s="213">
        <v>0.6759999999999999</v>
      </c>
      <c r="E25" s="353">
        <f t="shared" si="1"/>
        <v>8923.199999999999</v>
      </c>
      <c r="F25" s="353">
        <f t="shared" si="0"/>
        <v>8923.199999999999</v>
      </c>
      <c r="G25" s="83">
        <v>13400</v>
      </c>
      <c r="H25" s="374">
        <f t="shared" si="2"/>
        <v>0.6659104477611939</v>
      </c>
      <c r="I25" s="374">
        <f t="shared" si="3"/>
        <v>0.6659104477611939</v>
      </c>
      <c r="K25" s="353">
        <f t="shared" si="4"/>
        <v>2230.7999999999997</v>
      </c>
      <c r="L25" s="374">
        <f t="shared" si="5"/>
        <v>0.16647761194029848</v>
      </c>
    </row>
    <row r="26" spans="2:12" ht="12">
      <c r="B26" s="33" t="s">
        <v>835</v>
      </c>
      <c r="C26" s="213">
        <v>1.248</v>
      </c>
      <c r="D26" s="213">
        <v>1.248</v>
      </c>
      <c r="E26" s="353">
        <f t="shared" si="1"/>
        <v>16473.6</v>
      </c>
      <c r="F26" s="353">
        <f t="shared" si="0"/>
        <v>16473.6</v>
      </c>
      <c r="G26" s="83">
        <v>25357.14285714286</v>
      </c>
      <c r="H26" s="374">
        <f t="shared" si="2"/>
        <v>0.6496630985915492</v>
      </c>
      <c r="I26" s="374">
        <f t="shared" si="3"/>
        <v>0.6496630985915492</v>
      </c>
      <c r="K26" s="353">
        <f t="shared" si="4"/>
        <v>4118.4</v>
      </c>
      <c r="L26" s="374">
        <f t="shared" si="5"/>
        <v>0.1624157746478873</v>
      </c>
    </row>
    <row r="27" spans="2:12" ht="12">
      <c r="B27" s="33" t="s">
        <v>682</v>
      </c>
      <c r="C27" s="213">
        <v>0.8320000000000001</v>
      </c>
      <c r="D27" s="213">
        <v>1.184</v>
      </c>
      <c r="E27" s="353">
        <f t="shared" si="1"/>
        <v>10982.400000000001</v>
      </c>
      <c r="F27" s="353">
        <f t="shared" si="0"/>
        <v>15628.8</v>
      </c>
      <c r="G27" s="83">
        <v>4971.428571428572</v>
      </c>
      <c r="H27" s="374">
        <f t="shared" si="2"/>
        <v>2.2091034482758625</v>
      </c>
      <c r="I27" s="374">
        <f t="shared" si="3"/>
        <v>3.1437241379310343</v>
      </c>
      <c r="K27" s="353">
        <f t="shared" si="4"/>
        <v>2745.6000000000004</v>
      </c>
      <c r="L27" s="374">
        <f t="shared" si="5"/>
        <v>0.5522758620689656</v>
      </c>
    </row>
    <row r="28" spans="2:12" ht="12">
      <c r="B28" s="33" t="s">
        <v>660</v>
      </c>
      <c r="C28" s="213">
        <v>3.59</v>
      </c>
      <c r="D28" s="213">
        <v>4.272</v>
      </c>
      <c r="E28" s="353">
        <f t="shared" si="1"/>
        <v>47388</v>
      </c>
      <c r="F28" s="353">
        <f t="shared" si="0"/>
        <v>56390.4</v>
      </c>
      <c r="G28" s="83">
        <v>5604.228</v>
      </c>
      <c r="H28" s="374">
        <f t="shared" si="2"/>
        <v>8.4557587592796</v>
      </c>
      <c r="I28" s="374">
        <f t="shared" si="3"/>
        <v>10.062117387087035</v>
      </c>
      <c r="K28" s="353">
        <f t="shared" si="4"/>
        <v>11847</v>
      </c>
      <c r="L28" s="374">
        <f t="shared" si="5"/>
        <v>2.1139396898199</v>
      </c>
    </row>
    <row r="29" spans="2:12" ht="12">
      <c r="B29" s="33" t="s">
        <v>669</v>
      </c>
      <c r="C29" s="528">
        <v>8.552</v>
      </c>
      <c r="D29" s="528">
        <v>30.836000000000002</v>
      </c>
      <c r="E29" s="353">
        <f t="shared" si="1"/>
        <v>112886.4</v>
      </c>
      <c r="F29" s="353">
        <f t="shared" si="0"/>
        <v>407035.2</v>
      </c>
      <c r="G29" s="83">
        <v>72686.83715999998</v>
      </c>
      <c r="H29" s="374">
        <f t="shared" si="2"/>
        <v>1.5530514796167536</v>
      </c>
      <c r="I29" s="374">
        <f t="shared" si="3"/>
        <v>5.599847453866022</v>
      </c>
      <c r="K29" s="353">
        <f t="shared" si="4"/>
        <v>28221.6</v>
      </c>
      <c r="L29" s="374">
        <f t="shared" si="5"/>
        <v>0.3882628699041884</v>
      </c>
    </row>
    <row r="30" ht="12.75" thickBot="1"/>
    <row r="31" spans="7:9" ht="12.75" thickBot="1">
      <c r="G31" s="379" t="s">
        <v>202</v>
      </c>
      <c r="H31" s="381">
        <f>SUM(H9:H29)</f>
        <v>67.99548152294342</v>
      </c>
      <c r="I31" s="380">
        <f>SUM(I9:I29)</f>
        <v>117.93771746750541</v>
      </c>
    </row>
    <row r="32" spans="8:9" ht="12.75" thickBot="1">
      <c r="H32" s="382" t="s">
        <v>224</v>
      </c>
      <c r="I32" s="383" t="s">
        <v>224</v>
      </c>
    </row>
  </sheetData>
  <sheetProtection/>
  <mergeCells count="2">
    <mergeCell ref="C7:D7"/>
    <mergeCell ref="E7:F7"/>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27"/>
  </sheetPr>
  <dimension ref="B2:H9"/>
  <sheetViews>
    <sheetView zoomScalePageLayoutView="0" workbookViewId="0" topLeftCell="A1">
      <selection activeCell="G9" sqref="G9"/>
    </sheetView>
  </sheetViews>
  <sheetFormatPr defaultColWidth="9.140625" defaultRowHeight="12.75"/>
  <cols>
    <col min="1" max="1" width="2.8515625" style="0" customWidth="1"/>
    <col min="2" max="2" width="12.00390625" style="0" customWidth="1"/>
    <col min="3" max="3" width="20.00390625" style="0" customWidth="1"/>
    <col min="4" max="4" width="18.8515625" style="0" customWidth="1"/>
    <col min="5" max="5" width="16.140625" style="0" customWidth="1"/>
    <col min="6" max="6" width="23.421875" style="0" customWidth="1"/>
    <col min="7" max="7" width="22.8515625" style="0" customWidth="1"/>
    <col min="8" max="8" width="10.28125" style="0" customWidth="1"/>
  </cols>
  <sheetData>
    <row r="2" ht="17.25">
      <c r="B2" s="346" t="s">
        <v>361</v>
      </c>
    </row>
    <row r="4" ht="12.75" thickBot="1"/>
    <row r="5" spans="2:6" ht="12.75" thickBot="1" thickTop="1">
      <c r="B5" s="23" t="s">
        <v>411</v>
      </c>
      <c r="C5" s="347"/>
      <c r="E5" s="367" t="s">
        <v>348</v>
      </c>
      <c r="F5" s="368">
        <f>TOTALS!C6</f>
        <v>13200</v>
      </c>
    </row>
    <row r="6" spans="2:8" ht="12.75" thickTop="1">
      <c r="B6" s="348"/>
      <c r="C6" s="460"/>
      <c r="D6" s="348"/>
      <c r="E6" s="369"/>
      <c r="F6" s="369"/>
      <c r="G6" s="18"/>
      <c r="H6" s="18"/>
    </row>
    <row r="7" spans="2:8" s="23" customFormat="1" ht="12">
      <c r="B7" s="667" t="s">
        <v>432</v>
      </c>
      <c r="C7" s="667" t="s">
        <v>438</v>
      </c>
      <c r="D7" s="667" t="s">
        <v>351</v>
      </c>
      <c r="E7" s="461" t="s">
        <v>359</v>
      </c>
      <c r="F7" s="461"/>
      <c r="G7" s="665" t="s">
        <v>435</v>
      </c>
      <c r="H7" s="348"/>
    </row>
    <row r="8" spans="2:8" ht="29.25" customHeight="1">
      <c r="B8" s="668"/>
      <c r="C8" s="668"/>
      <c r="D8" s="668"/>
      <c r="E8" s="471" t="s">
        <v>433</v>
      </c>
      <c r="F8" s="471" t="s">
        <v>434</v>
      </c>
      <c r="G8" s="666"/>
      <c r="H8" s="18"/>
    </row>
    <row r="9" spans="2:7" ht="12">
      <c r="B9" s="33" t="s">
        <v>766</v>
      </c>
      <c r="C9" s="33">
        <v>58.928</v>
      </c>
      <c r="D9" s="78">
        <f>C9*F5</f>
        <v>777849.6</v>
      </c>
      <c r="E9" s="354">
        <v>3466.6666666666665</v>
      </c>
      <c r="F9" s="373">
        <v>0.7672632765713172</v>
      </c>
      <c r="G9" s="603">
        <f>D9/(E9*F9)</f>
        <v>292.4415896853317</v>
      </c>
    </row>
    <row r="17" s="23" customFormat="1" ht="12"/>
    <row r="20" s="18" customFormat="1" ht="12"/>
    <row r="21" s="18" customFormat="1" ht="12"/>
  </sheetData>
  <sheetProtection/>
  <mergeCells count="4">
    <mergeCell ref="G7:G8"/>
    <mergeCell ref="C7:C8"/>
    <mergeCell ref="D7:D8"/>
    <mergeCell ref="B7:B8"/>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indexed="27"/>
  </sheetPr>
  <dimension ref="A2:L31"/>
  <sheetViews>
    <sheetView zoomScalePageLayoutView="0" workbookViewId="0" topLeftCell="A1">
      <selection activeCell="N10" sqref="N10"/>
    </sheetView>
  </sheetViews>
  <sheetFormatPr defaultColWidth="9.140625" defaultRowHeight="12.75"/>
  <cols>
    <col min="1" max="1" width="2.00390625" style="0" customWidth="1"/>
    <col min="2" max="2" width="31.7109375" style="0" customWidth="1"/>
    <col min="3" max="3" width="21.28125" style="0" customWidth="1"/>
    <col min="4" max="4" width="17.28125" style="0" customWidth="1"/>
    <col min="5" max="5" width="15.421875" style="0" customWidth="1"/>
    <col min="6" max="6" width="23.00390625" style="0" customWidth="1"/>
    <col min="7" max="7" width="15.7109375" style="0" customWidth="1"/>
    <col min="8" max="8" width="10.8515625" style="0" customWidth="1"/>
    <col min="9" max="9" width="8.28125" style="0" customWidth="1"/>
  </cols>
  <sheetData>
    <row r="2" ht="17.25">
      <c r="B2" s="346" t="s">
        <v>357</v>
      </c>
    </row>
    <row r="3" ht="12.75" thickBot="1"/>
    <row r="4" spans="4:5" ht="12.75" thickBot="1" thickTop="1">
      <c r="D4" s="367" t="s">
        <v>348</v>
      </c>
      <c r="E4" s="368">
        <f>TOTALS!C6</f>
        <v>13200</v>
      </c>
    </row>
    <row r="5" spans="2:7" ht="12.75" thickTop="1">
      <c r="B5" s="23" t="s">
        <v>411</v>
      </c>
      <c r="C5" s="366"/>
      <c r="D5" s="347"/>
      <c r="G5" s="369"/>
    </row>
    <row r="6" spans="2:7" ht="12.75">
      <c r="B6" s="619"/>
      <c r="C6" s="620" t="s">
        <v>515</v>
      </c>
      <c r="F6" s="4"/>
      <c r="G6" s="369"/>
    </row>
    <row r="7" spans="2:7" ht="12">
      <c r="B7" s="620"/>
      <c r="C7" s="620"/>
      <c r="F7" s="18"/>
      <c r="G7" s="369"/>
    </row>
    <row r="8" spans="2:8" ht="12">
      <c r="B8" s="671" t="s">
        <v>349</v>
      </c>
      <c r="C8" s="465" t="s">
        <v>444</v>
      </c>
      <c r="D8" s="673" t="s">
        <v>358</v>
      </c>
      <c r="E8" s="674" t="s">
        <v>359</v>
      </c>
      <c r="F8" s="674"/>
      <c r="G8" s="669" t="s">
        <v>353</v>
      </c>
      <c r="H8" s="669"/>
    </row>
    <row r="9" spans="2:8" ht="12">
      <c r="B9" s="671"/>
      <c r="C9" s="467"/>
      <c r="D9" s="673"/>
      <c r="E9" s="469"/>
      <c r="F9" s="469"/>
      <c r="G9" s="669"/>
      <c r="H9" s="669"/>
    </row>
    <row r="10" spans="2:8" s="308" customFormat="1" ht="14.25" customHeight="1">
      <c r="B10" s="672"/>
      <c r="C10" s="470" t="s">
        <v>445</v>
      </c>
      <c r="D10" s="470" t="s">
        <v>446</v>
      </c>
      <c r="E10" s="675" t="s">
        <v>447</v>
      </c>
      <c r="F10" s="675"/>
      <c r="G10" s="670"/>
      <c r="H10" s="670"/>
    </row>
    <row r="11" spans="1:8" s="33" customFormat="1" ht="12">
      <c r="A11" s="371"/>
      <c r="B11" s="33" t="s">
        <v>1000</v>
      </c>
      <c r="C11" s="372">
        <v>209.64</v>
      </c>
      <c r="D11" s="78">
        <f>C11*E4</f>
        <v>2767248</v>
      </c>
      <c r="E11" s="372">
        <v>298.32599999999996</v>
      </c>
      <c r="F11" s="372"/>
      <c r="G11" s="544">
        <f>D11/E11</f>
        <v>9275.919631544017</v>
      </c>
      <c r="H11" s="453" t="s">
        <v>360</v>
      </c>
    </row>
    <row r="13" s="23" customFormat="1" ht="12">
      <c r="A13" s="348"/>
    </row>
    <row r="16" spans="2:12" ht="12">
      <c r="B16" s="4"/>
      <c r="C16" s="4"/>
      <c r="D16" s="4"/>
      <c r="E16" s="4"/>
      <c r="F16" s="4"/>
      <c r="G16" s="4"/>
      <c r="H16" s="4"/>
      <c r="I16" s="4"/>
      <c r="J16" s="4"/>
      <c r="K16" s="4"/>
      <c r="L16" s="4"/>
    </row>
    <row r="17" spans="2:8" ht="12.75" customHeight="1">
      <c r="B17" s="676" t="s">
        <v>349</v>
      </c>
      <c r="C17" s="464" t="s">
        <v>440</v>
      </c>
      <c r="D17" s="673" t="s">
        <v>358</v>
      </c>
      <c r="E17" s="468" t="s">
        <v>359</v>
      </c>
      <c r="F17" s="680" t="s">
        <v>443</v>
      </c>
      <c r="G17" s="669" t="s">
        <v>353</v>
      </c>
      <c r="H17" s="669"/>
    </row>
    <row r="18" spans="2:8" ht="12">
      <c r="B18" s="676"/>
      <c r="C18" s="464"/>
      <c r="D18" s="673"/>
      <c r="E18" s="678" t="s">
        <v>439</v>
      </c>
      <c r="F18" s="680"/>
      <c r="G18" s="669"/>
      <c r="H18" s="669"/>
    </row>
    <row r="19" spans="2:8" ht="12">
      <c r="B19" s="677"/>
      <c r="C19" s="472" t="s">
        <v>441</v>
      </c>
      <c r="D19" s="472" t="s">
        <v>442</v>
      </c>
      <c r="E19" s="679"/>
      <c r="F19" s="473" t="s">
        <v>472</v>
      </c>
      <c r="G19" s="670"/>
      <c r="H19" s="670"/>
    </row>
    <row r="20" spans="2:8" ht="12">
      <c r="B20" s="33" t="s">
        <v>437</v>
      </c>
      <c r="C20" s="372">
        <v>7.84</v>
      </c>
      <c r="D20" s="353">
        <f>C20*$E$4</f>
        <v>103488</v>
      </c>
      <c r="E20">
        <v>9000</v>
      </c>
      <c r="F20">
        <v>0.07354200000000001</v>
      </c>
      <c r="G20" s="544">
        <f>D20/(E20*F20)</f>
        <v>156.3550986737737</v>
      </c>
      <c r="H20" s="466" t="s">
        <v>234</v>
      </c>
    </row>
    <row r="21" spans="2:4" ht="12">
      <c r="B21" s="33"/>
      <c r="C21" s="372"/>
      <c r="D21" s="353"/>
    </row>
    <row r="22" spans="2:8" ht="12">
      <c r="B22" s="625" t="s">
        <v>474</v>
      </c>
      <c r="C22" s="626"/>
      <c r="D22" s="606"/>
      <c r="E22" s="566"/>
      <c r="F22" s="566"/>
      <c r="G22" s="566"/>
      <c r="H22" s="566"/>
    </row>
    <row r="23" spans="2:8" ht="12">
      <c r="B23" s="610" t="s">
        <v>802</v>
      </c>
      <c r="C23" s="566">
        <v>6.83</v>
      </c>
      <c r="D23" s="606">
        <f>C23*$E$4</f>
        <v>90156</v>
      </c>
      <c r="E23" s="566">
        <v>9000</v>
      </c>
      <c r="F23" s="566">
        <v>0.07354200000000001</v>
      </c>
      <c r="G23" s="624">
        <f>D23/(E23*F23)</f>
        <v>136.21241376809624</v>
      </c>
      <c r="H23" s="566" t="s">
        <v>234</v>
      </c>
    </row>
    <row r="24" spans="2:8" s="23" customFormat="1" ht="12">
      <c r="B24" s="610" t="s">
        <v>810</v>
      </c>
      <c r="C24" s="610">
        <v>1.814</v>
      </c>
      <c r="D24" s="606">
        <f>C24*$E$4</f>
        <v>23944.8</v>
      </c>
      <c r="E24" s="566">
        <v>9000</v>
      </c>
      <c r="F24" s="566">
        <v>0.07354200000000001</v>
      </c>
      <c r="G24" s="624">
        <f>D24/(E24*F24)</f>
        <v>36.17705982069203</v>
      </c>
      <c r="H24" s="566" t="s">
        <v>234</v>
      </c>
    </row>
    <row r="25" spans="2:8" ht="12">
      <c r="B25" s="610" t="s">
        <v>818</v>
      </c>
      <c r="C25" s="610">
        <v>5.593999999999999</v>
      </c>
      <c r="D25" s="606">
        <f>C25*$E$4</f>
        <v>73840.79999999999</v>
      </c>
      <c r="E25" s="566">
        <v>9000</v>
      </c>
      <c r="F25" s="566">
        <v>0.07354200000000001</v>
      </c>
      <c r="G25" s="624">
        <f>D25/(E25*F25)</f>
        <v>111.56255382411862</v>
      </c>
      <c r="H25" s="566" t="s">
        <v>234</v>
      </c>
    </row>
    <row r="26" spans="2:8" ht="12">
      <c r="B26" s="610" t="s">
        <v>823</v>
      </c>
      <c r="C26" s="610">
        <v>1.596</v>
      </c>
      <c r="D26" s="606">
        <f>C26*$E$4</f>
        <v>21067.2</v>
      </c>
      <c r="E26" s="566">
        <v>9000</v>
      </c>
      <c r="F26" s="566">
        <v>0.07354200000000001</v>
      </c>
      <c r="G26" s="624">
        <f>D26/(E26*F26)</f>
        <v>31.82943080144679</v>
      </c>
      <c r="H26" s="566" t="s">
        <v>234</v>
      </c>
    </row>
    <row r="27" spans="2:8" ht="12">
      <c r="B27" s="566"/>
      <c r="C27" s="566"/>
      <c r="D27" s="566"/>
      <c r="E27" s="566"/>
      <c r="F27" s="566"/>
      <c r="G27" s="566"/>
      <c r="H27" s="566"/>
    </row>
    <row r="28" spans="2:8" ht="12">
      <c r="B28" s="566" t="s">
        <v>508</v>
      </c>
      <c r="C28" s="566">
        <f>SUM(C20:C26)</f>
        <v>23.674000000000003</v>
      </c>
      <c r="D28" s="606">
        <f>C28*$E$4</f>
        <v>312496.80000000005</v>
      </c>
      <c r="E28" s="566">
        <v>9000</v>
      </c>
      <c r="F28" s="566">
        <v>0.07354200000000001</v>
      </c>
      <c r="G28" s="624">
        <f>D28/(E28*F28)</f>
        <v>472.1365568881275</v>
      </c>
      <c r="H28" s="566" t="s">
        <v>234</v>
      </c>
    </row>
    <row r="29" s="23" customFormat="1" ht="12"/>
    <row r="31" ht="12">
      <c r="G31" s="83"/>
    </row>
    <row r="32" s="18" customFormat="1" ht="12"/>
    <row r="33" s="18" customFormat="1" ht="12"/>
  </sheetData>
  <sheetProtection/>
  <mergeCells count="10">
    <mergeCell ref="G17:H19"/>
    <mergeCell ref="B8:B10"/>
    <mergeCell ref="D8:D9"/>
    <mergeCell ref="E8:F8"/>
    <mergeCell ref="G8:H10"/>
    <mergeCell ref="E10:F10"/>
    <mergeCell ref="B17:B19"/>
    <mergeCell ref="E18:E19"/>
    <mergeCell ref="F17:F18"/>
    <mergeCell ref="D17:D18"/>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27"/>
  </sheetPr>
  <dimension ref="A2:J19"/>
  <sheetViews>
    <sheetView zoomScalePageLayoutView="0" workbookViewId="0" topLeftCell="A1">
      <pane ySplit="8" topLeftCell="A9" activePane="bottomLeft" state="frozen"/>
      <selection pane="topLeft" activeCell="G10" sqref="G10"/>
      <selection pane="bottomLeft" activeCell="F16" sqref="F16"/>
    </sheetView>
  </sheetViews>
  <sheetFormatPr defaultColWidth="9.140625" defaultRowHeight="12.75"/>
  <cols>
    <col min="1" max="1" width="2.421875" style="0" customWidth="1"/>
    <col min="2" max="2" width="16.140625" style="0" customWidth="1"/>
    <col min="3" max="3" width="10.7109375" style="0" bestFit="1" customWidth="1"/>
    <col min="4" max="4" width="8.57421875" style="0" bestFit="1" customWidth="1"/>
    <col min="5" max="5" width="15.421875" style="0" customWidth="1"/>
    <col min="6" max="6" width="13.7109375" style="0" customWidth="1"/>
    <col min="7" max="7" width="20.28125" style="0" customWidth="1"/>
    <col min="8" max="8" width="13.421875" style="0" customWidth="1"/>
    <col min="9" max="9" width="19.00390625" style="0" bestFit="1" customWidth="1"/>
  </cols>
  <sheetData>
    <row r="2" ht="17.25">
      <c r="B2" s="346" t="s">
        <v>346</v>
      </c>
    </row>
    <row r="3" ht="12.75" thickBot="1"/>
    <row r="4" spans="5:6" ht="13.5" customHeight="1" thickBot="1" thickTop="1">
      <c r="E4" s="367" t="s">
        <v>348</v>
      </c>
      <c r="F4" s="368">
        <f>TOTALS!C6</f>
        <v>13200</v>
      </c>
    </row>
    <row r="5" spans="2:7" ht="12.75" thickTop="1">
      <c r="B5" s="23" t="s">
        <v>347</v>
      </c>
      <c r="C5" s="366"/>
      <c r="D5" s="347"/>
      <c r="G5" s="369"/>
    </row>
    <row r="6" spans="2:7" ht="13.5" customHeight="1">
      <c r="B6" s="619"/>
      <c r="C6" s="620" t="s">
        <v>515</v>
      </c>
      <c r="F6" s="4"/>
      <c r="G6" s="4"/>
    </row>
    <row r="7" spans="2:7" ht="13.5" customHeight="1">
      <c r="B7" s="620"/>
      <c r="C7" s="620"/>
      <c r="F7" s="4"/>
      <c r="G7" s="18"/>
    </row>
    <row r="8" spans="2:10" s="308" customFormat="1" ht="39" customHeight="1">
      <c r="B8" s="370" t="s">
        <v>349</v>
      </c>
      <c r="C8" s="681" t="s">
        <v>350</v>
      </c>
      <c r="D8" s="682"/>
      <c r="E8" s="370" t="s">
        <v>351</v>
      </c>
      <c r="F8" s="370" t="s">
        <v>352</v>
      </c>
      <c r="G8" s="602" t="s">
        <v>485</v>
      </c>
      <c r="H8"/>
      <c r="I8"/>
      <c r="J8"/>
    </row>
    <row r="9" spans="1:9" s="33" customFormat="1" ht="12">
      <c r="A9" s="371"/>
      <c r="B9" s="33" t="s">
        <v>354</v>
      </c>
      <c r="C9" s="172">
        <v>30.248</v>
      </c>
      <c r="D9" s="547" t="s">
        <v>355</v>
      </c>
      <c r="E9" s="78">
        <f>C9*F4</f>
        <v>399273.60000000003</v>
      </c>
      <c r="F9" s="373">
        <v>1.66</v>
      </c>
      <c r="G9" s="544">
        <f>E9/F9</f>
        <v>240526.26506024098</v>
      </c>
      <c r="I9"/>
    </row>
    <row r="10" spans="2:9" s="33" customFormat="1" ht="12">
      <c r="B10" s="359" t="s">
        <v>619</v>
      </c>
      <c r="C10" s="372">
        <v>4.217999999999999</v>
      </c>
      <c r="D10" s="547" t="s">
        <v>355</v>
      </c>
      <c r="E10" s="78">
        <f>C10*F4</f>
        <v>55677.59999999999</v>
      </c>
      <c r="F10" s="373">
        <v>8.18280526786856</v>
      </c>
      <c r="G10" s="544">
        <f>E10/F10</f>
        <v>6804.219112805892</v>
      </c>
      <c r="I10"/>
    </row>
    <row r="11" spans="2:10" s="33" customFormat="1" ht="12">
      <c r="B11" s="359" t="s">
        <v>784</v>
      </c>
      <c r="C11" s="372">
        <v>27.312</v>
      </c>
      <c r="D11" s="547" t="s">
        <v>356</v>
      </c>
      <c r="E11" s="78">
        <f>C11*F4</f>
        <v>360518.4</v>
      </c>
      <c r="F11" s="373">
        <v>281.2272320442631</v>
      </c>
      <c r="G11" s="544">
        <f>E11/F11</f>
        <v>1281.9469771094468</v>
      </c>
      <c r="H11" s="374"/>
      <c r="I11"/>
      <c r="J11" s="375"/>
    </row>
    <row r="12" spans="2:10" s="33" customFormat="1" ht="12">
      <c r="B12" s="359" t="s">
        <v>340</v>
      </c>
      <c r="C12" s="372">
        <v>21.473999999999997</v>
      </c>
      <c r="D12" s="547" t="s">
        <v>356</v>
      </c>
      <c r="E12" s="78">
        <f>C12*F4</f>
        <v>283456.79999999993</v>
      </c>
      <c r="F12" s="373">
        <v>60.32777719659193</v>
      </c>
      <c r="G12" s="544">
        <f>E12/F12</f>
        <v>4698.6117037975855</v>
      </c>
      <c r="H12" s="374"/>
      <c r="I12"/>
      <c r="J12" s="375"/>
    </row>
    <row r="13" spans="2:7" s="23" customFormat="1" ht="12">
      <c r="B13" s="33" t="s">
        <v>344</v>
      </c>
      <c r="C13" s="33">
        <v>1.058</v>
      </c>
      <c r="D13" s="547" t="s">
        <v>356</v>
      </c>
      <c r="E13" s="78">
        <f>C13*F4</f>
        <v>13965.6</v>
      </c>
      <c r="F13" s="565">
        <v>22.67961548744057</v>
      </c>
      <c r="G13" s="544">
        <f>E13/F13</f>
        <v>615.7776355482665</v>
      </c>
    </row>
    <row r="14" spans="2:7" s="23" customFormat="1" ht="12">
      <c r="B14" s="33"/>
      <c r="C14" s="33"/>
      <c r="D14" s="547"/>
      <c r="E14" s="78"/>
      <c r="F14" s="565"/>
      <c r="G14" s="565"/>
    </row>
    <row r="15" spans="2:7" s="23" customFormat="1" ht="12">
      <c r="B15" s="610" t="s">
        <v>568</v>
      </c>
      <c r="C15" s="610"/>
      <c r="D15" s="621"/>
      <c r="E15" s="622"/>
      <c r="F15" s="623"/>
      <c r="G15" s="623"/>
    </row>
    <row r="16" spans="2:7" ht="12">
      <c r="B16" s="610" t="s">
        <v>484</v>
      </c>
      <c r="C16" s="610">
        <v>1.058</v>
      </c>
      <c r="D16" s="621" t="s">
        <v>356</v>
      </c>
      <c r="E16" s="622">
        <f>C16*F4</f>
        <v>13965.6</v>
      </c>
      <c r="F16" s="623">
        <v>10.205826969348259</v>
      </c>
      <c r="G16" s="624">
        <f>E16/F16</f>
        <v>1368.394745662814</v>
      </c>
    </row>
    <row r="19" ht="12">
      <c r="F19" s="505"/>
    </row>
    <row r="25" s="23" customFormat="1" ht="12"/>
    <row r="30" s="23" customFormat="1" ht="12"/>
    <row r="33" s="18" customFormat="1" ht="12"/>
    <row r="34" s="18" customFormat="1" ht="12"/>
  </sheetData>
  <sheetProtection/>
  <mergeCells count="1">
    <mergeCell ref="C8:D8"/>
  </mergeCells>
  <printOptions/>
  <pageMargins left="0.75" right="0.75" top="1" bottom="1" header="0.5" footer="0.5"/>
  <pageSetup horizontalDpi="1200" verticalDpi="1200" orientation="portrait" r:id="rId1"/>
</worksheet>
</file>

<file path=xl/worksheets/sheet9.xml><?xml version="1.0" encoding="utf-8"?>
<worksheet xmlns="http://schemas.openxmlformats.org/spreadsheetml/2006/main" xmlns:r="http://schemas.openxmlformats.org/officeDocument/2006/relationships">
  <sheetPr>
    <tabColor rgb="FFFFFF99"/>
  </sheetPr>
  <dimension ref="A1:V49"/>
  <sheetViews>
    <sheetView zoomScalePageLayoutView="0" workbookViewId="0" topLeftCell="A1">
      <selection activeCell="O51" sqref="O51"/>
    </sheetView>
  </sheetViews>
  <sheetFormatPr defaultColWidth="9.140625" defaultRowHeight="12.75"/>
  <cols>
    <col min="1" max="1" width="2.57421875" style="0" customWidth="1"/>
    <col min="2" max="2" width="5.421875" style="0" customWidth="1"/>
    <col min="6" max="6" width="7.421875" style="0" customWidth="1"/>
    <col min="8" max="8" width="6.421875" style="0" customWidth="1"/>
    <col min="10" max="10" width="12.57421875" style="0" customWidth="1"/>
    <col min="11" max="11" width="6.7109375" style="0" customWidth="1"/>
    <col min="12" max="12" width="3.7109375" style="0" customWidth="1"/>
    <col min="14" max="14" width="5.421875" style="0" customWidth="1"/>
    <col min="15" max="15" width="9.57421875" style="0" customWidth="1"/>
    <col min="16" max="16" width="7.57421875" style="0" customWidth="1"/>
  </cols>
  <sheetData>
    <row r="1" spans="1:22" ht="9.75" customHeight="1">
      <c r="A1" s="36"/>
      <c r="B1" s="36"/>
      <c r="C1" s="36"/>
      <c r="D1" s="36"/>
      <c r="E1" s="36"/>
      <c r="F1" s="36"/>
      <c r="G1" s="36"/>
      <c r="H1" s="36"/>
      <c r="I1" s="36"/>
      <c r="J1" s="36"/>
      <c r="K1" s="36"/>
      <c r="L1" s="36"/>
      <c r="M1" s="36"/>
      <c r="N1" s="36"/>
      <c r="O1" s="36"/>
      <c r="P1" s="36"/>
      <c r="Q1" s="36"/>
      <c r="R1" s="36"/>
      <c r="S1" s="36"/>
      <c r="T1" s="36"/>
      <c r="U1" s="36"/>
      <c r="V1" s="36"/>
    </row>
    <row r="2" spans="1:22" ht="17.25">
      <c r="A2" s="219"/>
      <c r="B2" s="219" t="s">
        <v>227</v>
      </c>
      <c r="C2" s="36"/>
      <c r="D2" s="36"/>
      <c r="E2" s="36"/>
      <c r="F2" s="36"/>
      <c r="G2" s="36"/>
      <c r="H2" s="36"/>
      <c r="I2" s="36"/>
      <c r="J2" s="36"/>
      <c r="K2" s="36"/>
      <c r="L2" s="36"/>
      <c r="M2" s="36"/>
      <c r="N2" s="36"/>
      <c r="O2" s="36"/>
      <c r="P2" s="36"/>
      <c r="Q2" s="36"/>
      <c r="R2" s="36"/>
      <c r="S2" s="36"/>
      <c r="T2" s="36"/>
      <c r="U2" s="36"/>
      <c r="V2" s="36"/>
    </row>
    <row r="3" spans="1:22" ht="12">
      <c r="A3" s="36"/>
      <c r="B3" s="36"/>
      <c r="C3" s="36"/>
      <c r="D3" s="36"/>
      <c r="E3" s="36"/>
      <c r="F3" s="36"/>
      <c r="G3" s="36"/>
      <c r="H3" s="36"/>
      <c r="I3" s="36"/>
      <c r="J3" s="36"/>
      <c r="K3" s="48"/>
      <c r="L3" s="36"/>
      <c r="M3" s="36"/>
      <c r="N3" s="36"/>
      <c r="O3" s="36"/>
      <c r="P3" s="36"/>
      <c r="Q3" s="36"/>
      <c r="R3" s="36"/>
      <c r="S3" s="36"/>
      <c r="T3" s="36"/>
      <c r="U3" s="36"/>
      <c r="V3" s="36"/>
    </row>
    <row r="4" spans="1:22" ht="12">
      <c r="A4" s="36"/>
      <c r="B4" s="36"/>
      <c r="C4" s="1" t="s">
        <v>228</v>
      </c>
      <c r="D4" s="1"/>
      <c r="E4" s="1"/>
      <c r="F4" s="1"/>
      <c r="G4" s="1"/>
      <c r="H4" s="36"/>
      <c r="I4" s="36"/>
      <c r="J4" s="220" t="s">
        <v>176</v>
      </c>
      <c r="K4" s="221"/>
      <c r="L4" s="221"/>
      <c r="M4" s="221"/>
      <c r="N4" s="221"/>
      <c r="O4" s="222"/>
      <c r="P4" s="36"/>
      <c r="Q4" s="36"/>
      <c r="R4" s="36"/>
      <c r="S4" s="36"/>
      <c r="T4" s="36"/>
      <c r="U4" s="36"/>
      <c r="V4" s="36"/>
    </row>
    <row r="5" spans="1:22" ht="12.75">
      <c r="A5" s="36"/>
      <c r="B5" s="36"/>
      <c r="C5" s="50" t="s">
        <v>622</v>
      </c>
      <c r="D5" s="50"/>
      <c r="E5" s="50"/>
      <c r="F5" s="50"/>
      <c r="G5" s="50"/>
      <c r="H5" s="36"/>
      <c r="I5" s="36"/>
      <c r="J5" s="223">
        <v>10</v>
      </c>
      <c r="K5" s="224" t="s">
        <v>229</v>
      </c>
      <c r="L5" s="48"/>
      <c r="M5" s="48"/>
      <c r="N5" s="48"/>
      <c r="O5" s="42"/>
      <c r="P5" s="36"/>
      <c r="Q5" s="36"/>
      <c r="R5" s="36"/>
      <c r="S5" s="36"/>
      <c r="T5" s="36"/>
      <c r="U5" s="36"/>
      <c r="V5" s="36"/>
    </row>
    <row r="6" spans="1:22" ht="12.75">
      <c r="A6" s="36"/>
      <c r="B6" s="36"/>
      <c r="C6" s="225"/>
      <c r="D6" s="225"/>
      <c r="E6" s="225"/>
      <c r="F6" s="225"/>
      <c r="G6" s="225"/>
      <c r="H6" s="36"/>
      <c r="I6" s="36"/>
      <c r="J6" s="226">
        <v>11.4</v>
      </c>
      <c r="K6" s="227" t="s">
        <v>178</v>
      </c>
      <c r="L6" s="46"/>
      <c r="M6" s="46"/>
      <c r="N6" s="46"/>
      <c r="O6" s="47"/>
      <c r="P6" s="36"/>
      <c r="Q6" s="36"/>
      <c r="R6" s="36"/>
      <c r="S6" s="36"/>
      <c r="T6" s="36"/>
      <c r="U6" s="36"/>
      <c r="V6" s="36"/>
    </row>
    <row r="7" spans="1:22" ht="12.75">
      <c r="A7" s="36"/>
      <c r="B7" s="36"/>
      <c r="C7" s="225"/>
      <c r="D7" s="225"/>
      <c r="E7" s="225"/>
      <c r="F7" s="225"/>
      <c r="G7" s="225"/>
      <c r="H7" s="36"/>
      <c r="I7" s="36"/>
      <c r="J7" s="36"/>
      <c r="K7" s="36"/>
      <c r="L7" s="36"/>
      <c r="M7" s="36"/>
      <c r="N7" s="36"/>
      <c r="O7" s="36"/>
      <c r="P7" s="36"/>
      <c r="Q7" s="36"/>
      <c r="R7" s="36"/>
      <c r="S7" s="36"/>
      <c r="T7" s="36"/>
      <c r="U7" s="36"/>
      <c r="V7" s="36"/>
    </row>
    <row r="8" spans="1:22" ht="12.75" customHeight="1">
      <c r="A8" s="36"/>
      <c r="B8" s="36"/>
      <c r="C8" s="36"/>
      <c r="D8" s="228"/>
      <c r="E8" s="36"/>
      <c r="F8" s="229" t="s">
        <v>179</v>
      </c>
      <c r="G8" s="36"/>
      <c r="H8" s="36"/>
      <c r="I8" s="36"/>
      <c r="J8" s="36"/>
      <c r="K8" s="230"/>
      <c r="L8" s="36"/>
      <c r="M8" s="36"/>
      <c r="N8" s="36"/>
      <c r="O8" s="36"/>
      <c r="P8" s="36"/>
      <c r="Q8" s="229" t="s">
        <v>180</v>
      </c>
      <c r="R8" s="36"/>
      <c r="S8" s="36"/>
      <c r="T8" s="36"/>
      <c r="U8" s="36"/>
      <c r="V8" s="36"/>
    </row>
    <row r="9" spans="1:22" ht="12">
      <c r="A9" s="36"/>
      <c r="B9" s="36"/>
      <c r="C9" s="36"/>
      <c r="D9" s="36"/>
      <c r="E9" s="36"/>
      <c r="F9" s="36"/>
      <c r="G9" s="36"/>
      <c r="H9" s="36"/>
      <c r="I9" s="36"/>
      <c r="J9" s="36"/>
      <c r="K9" s="230"/>
      <c r="L9" s="36"/>
      <c r="M9" s="36"/>
      <c r="N9" s="36"/>
      <c r="O9" s="36"/>
      <c r="P9" s="36"/>
      <c r="Q9" s="36"/>
      <c r="R9" s="36"/>
      <c r="S9" s="36"/>
      <c r="T9" s="36"/>
      <c r="U9" s="36"/>
      <c r="V9" s="36"/>
    </row>
    <row r="10" spans="1:22" ht="12.75">
      <c r="A10" s="36"/>
      <c r="B10" s="36"/>
      <c r="C10" s="36"/>
      <c r="D10" s="36"/>
      <c r="E10" s="231" t="s">
        <v>230</v>
      </c>
      <c r="F10" s="232">
        <v>42</v>
      </c>
      <c r="G10" s="52" t="s">
        <v>231</v>
      </c>
      <c r="H10" s="36"/>
      <c r="I10" s="36"/>
      <c r="J10" s="36"/>
      <c r="K10" s="233"/>
      <c r="L10" s="36"/>
      <c r="M10" s="36"/>
      <c r="N10" s="36"/>
      <c r="O10" s="36"/>
      <c r="P10" s="231" t="s">
        <v>230</v>
      </c>
      <c r="Q10" s="234">
        <v>42</v>
      </c>
      <c r="R10" s="52" t="s">
        <v>231</v>
      </c>
      <c r="S10" s="36"/>
      <c r="T10" s="36"/>
      <c r="U10" s="36"/>
      <c r="V10" s="36"/>
    </row>
    <row r="11" spans="1:22" ht="12">
      <c r="A11" s="36"/>
      <c r="B11" s="36"/>
      <c r="C11" s="36"/>
      <c r="D11" s="36"/>
      <c r="E11" s="235" t="s">
        <v>232</v>
      </c>
      <c r="F11" s="234">
        <v>7</v>
      </c>
      <c r="G11" s="52" t="s">
        <v>185</v>
      </c>
      <c r="H11" s="36"/>
      <c r="I11" s="36"/>
      <c r="J11" s="36"/>
      <c r="K11" s="230"/>
      <c r="L11" s="36"/>
      <c r="M11" s="36"/>
      <c r="N11" s="36"/>
      <c r="O11" s="36"/>
      <c r="P11" s="235" t="s">
        <v>186</v>
      </c>
      <c r="Q11" s="236">
        <f>Q10*365/2</f>
        <v>7665</v>
      </c>
      <c r="R11" s="52" t="s">
        <v>213</v>
      </c>
      <c r="S11" s="36"/>
      <c r="T11" s="36"/>
      <c r="U11" s="36"/>
      <c r="V11" s="36"/>
    </row>
    <row r="12" spans="1:22" ht="12">
      <c r="A12" s="36"/>
      <c r="B12" s="36"/>
      <c r="C12" s="36"/>
      <c r="D12" s="36"/>
      <c r="E12" s="36"/>
      <c r="F12" s="51"/>
      <c r="G12" s="36"/>
      <c r="H12" s="36"/>
      <c r="I12" s="36"/>
      <c r="J12" s="36"/>
      <c r="K12" s="230"/>
      <c r="L12" s="48"/>
      <c r="M12" s="48"/>
      <c r="N12" s="48"/>
      <c r="O12" s="36"/>
      <c r="P12" s="36"/>
      <c r="Q12" s="51"/>
      <c r="R12" s="36"/>
      <c r="S12" s="36"/>
      <c r="T12" s="36"/>
      <c r="U12" s="36"/>
      <c r="V12" s="36"/>
    </row>
    <row r="13" spans="1:22" ht="12">
      <c r="A13" s="36"/>
      <c r="B13" s="36"/>
      <c r="C13" s="36"/>
      <c r="D13" s="36"/>
      <c r="E13" s="235" t="s">
        <v>233</v>
      </c>
      <c r="F13" s="234">
        <v>40</v>
      </c>
      <c r="G13" s="52" t="s">
        <v>234</v>
      </c>
      <c r="H13" s="36"/>
      <c r="I13" s="36"/>
      <c r="J13" s="36"/>
      <c r="K13" s="230"/>
      <c r="L13" s="48"/>
      <c r="M13" s="48"/>
      <c r="N13" s="48"/>
      <c r="O13" s="36"/>
      <c r="P13" s="235" t="s">
        <v>233</v>
      </c>
      <c r="Q13" s="234">
        <v>40</v>
      </c>
      <c r="R13" s="52" t="s">
        <v>234</v>
      </c>
      <c r="S13" s="36"/>
      <c r="T13" s="36"/>
      <c r="U13" s="36"/>
      <c r="V13" s="36"/>
    </row>
    <row r="14" spans="1:22" ht="12.75">
      <c r="A14" s="36"/>
      <c r="B14" s="36"/>
      <c r="C14" s="36"/>
      <c r="D14" s="36"/>
      <c r="E14" s="235" t="s">
        <v>201</v>
      </c>
      <c r="F14" s="237">
        <f>F11/F13</f>
        <v>0.175</v>
      </c>
      <c r="G14" s="52" t="s">
        <v>250</v>
      </c>
      <c r="H14" s="36"/>
      <c r="I14" s="36"/>
      <c r="J14" s="36"/>
      <c r="K14" s="230"/>
      <c r="L14" s="48"/>
      <c r="M14" s="48"/>
      <c r="N14" s="48"/>
      <c r="O14" s="36"/>
      <c r="P14" s="235" t="s">
        <v>235</v>
      </c>
      <c r="Q14" s="256">
        <f>Q11/Q13</f>
        <v>191.625</v>
      </c>
      <c r="R14" s="52" t="s">
        <v>251</v>
      </c>
      <c r="S14" s="36"/>
      <c r="T14" s="36"/>
      <c r="U14" s="36"/>
      <c r="V14" s="36"/>
    </row>
    <row r="15" spans="1:22" ht="12">
      <c r="A15" s="36"/>
      <c r="B15" s="36"/>
      <c r="C15" s="36"/>
      <c r="D15" s="36"/>
      <c r="E15" s="36"/>
      <c r="F15" s="36"/>
      <c r="G15" s="36"/>
      <c r="H15" s="36"/>
      <c r="I15" s="36"/>
      <c r="J15" s="36"/>
      <c r="K15" s="230"/>
      <c r="L15" s="36"/>
      <c r="M15" s="36"/>
      <c r="N15" s="36"/>
      <c r="O15" s="36"/>
      <c r="P15" s="36"/>
      <c r="Q15" s="36"/>
      <c r="R15" s="36"/>
      <c r="S15" s="36"/>
      <c r="T15" s="36"/>
      <c r="U15" s="36"/>
      <c r="V15" s="36"/>
    </row>
    <row r="16" spans="1:22" ht="12">
      <c r="A16" s="36"/>
      <c r="B16" s="36"/>
      <c r="C16" s="36"/>
      <c r="D16" s="36"/>
      <c r="E16" s="238" t="s">
        <v>202</v>
      </c>
      <c r="F16" s="237">
        <f>SUM(F11,F14)</f>
        <v>7.175</v>
      </c>
      <c r="G16" s="52" t="s">
        <v>236</v>
      </c>
      <c r="H16" s="36"/>
      <c r="I16" s="36"/>
      <c r="J16" s="36"/>
      <c r="K16" s="230"/>
      <c r="L16" s="36"/>
      <c r="M16" s="36"/>
      <c r="N16" s="36"/>
      <c r="O16" s="36"/>
      <c r="P16" s="238" t="s">
        <v>202</v>
      </c>
      <c r="Q16" s="256">
        <f>SUM(Q11,Q14)</f>
        <v>7856.625</v>
      </c>
      <c r="R16" s="52" t="s">
        <v>237</v>
      </c>
      <c r="S16" s="36"/>
      <c r="T16" s="36"/>
      <c r="U16" s="36"/>
      <c r="V16" s="36"/>
    </row>
    <row r="17" spans="1:22" ht="12">
      <c r="A17" s="36"/>
      <c r="B17" s="36"/>
      <c r="C17" s="36"/>
      <c r="D17" s="36"/>
      <c r="E17" s="36"/>
      <c r="F17" s="36"/>
      <c r="G17" s="36"/>
      <c r="H17" s="36"/>
      <c r="I17" s="36"/>
      <c r="J17" s="36"/>
      <c r="K17" s="230"/>
      <c r="L17" s="36"/>
      <c r="M17" s="36"/>
      <c r="N17" s="36"/>
      <c r="O17" s="36"/>
      <c r="P17" s="36"/>
      <c r="Q17" s="36"/>
      <c r="R17" s="36"/>
      <c r="S17" s="36"/>
      <c r="T17" s="36"/>
      <c r="U17" s="36"/>
      <c r="V17" s="36"/>
    </row>
    <row r="18" spans="1:22" ht="12">
      <c r="A18" s="36"/>
      <c r="B18" s="36"/>
      <c r="C18" s="36"/>
      <c r="D18" s="36"/>
      <c r="E18" s="235" t="s">
        <v>238</v>
      </c>
      <c r="F18" s="234">
        <v>0.92</v>
      </c>
      <c r="G18" s="52" t="s">
        <v>239</v>
      </c>
      <c r="H18" s="36"/>
      <c r="I18" s="36"/>
      <c r="J18" s="36"/>
      <c r="K18" s="230"/>
      <c r="L18" s="36"/>
      <c r="M18" s="36"/>
      <c r="N18" s="36"/>
      <c r="O18" s="36"/>
      <c r="P18" s="235" t="s">
        <v>238</v>
      </c>
      <c r="Q18" s="234">
        <v>0.92</v>
      </c>
      <c r="R18" s="52" t="s">
        <v>239</v>
      </c>
      <c r="S18" s="36"/>
      <c r="T18" s="36"/>
      <c r="U18" s="36"/>
      <c r="V18" s="36"/>
    </row>
    <row r="19" spans="1:22" ht="12">
      <c r="A19" s="36"/>
      <c r="B19" s="36"/>
      <c r="C19" s="36"/>
      <c r="D19" s="36"/>
      <c r="E19" s="235" t="s">
        <v>240</v>
      </c>
      <c r="F19" s="237">
        <f>F16/F18</f>
        <v>7.798913043478261</v>
      </c>
      <c r="G19" s="52" t="s">
        <v>241</v>
      </c>
      <c r="H19" s="36"/>
      <c r="I19" s="36"/>
      <c r="J19" s="36"/>
      <c r="K19" s="230"/>
      <c r="L19" s="36"/>
      <c r="M19" s="36"/>
      <c r="N19" s="36"/>
      <c r="O19" s="36"/>
      <c r="P19" s="235" t="s">
        <v>240</v>
      </c>
      <c r="Q19" s="256">
        <f>Q16/Q18</f>
        <v>8539.809782608696</v>
      </c>
      <c r="R19" s="52" t="s">
        <v>242</v>
      </c>
      <c r="S19" s="36"/>
      <c r="T19" s="36"/>
      <c r="U19" s="36"/>
      <c r="V19" s="36"/>
    </row>
    <row r="20" spans="1:22" ht="12">
      <c r="A20" s="36"/>
      <c r="B20" s="36"/>
      <c r="C20" s="36"/>
      <c r="D20" s="36"/>
      <c r="E20" s="36"/>
      <c r="F20" s="36"/>
      <c r="G20" s="36"/>
      <c r="H20" s="36"/>
      <c r="I20" s="239"/>
      <c r="J20" s="36"/>
      <c r="K20" s="230"/>
      <c r="L20" s="36"/>
      <c r="M20" s="36"/>
      <c r="N20" s="36"/>
      <c r="O20" s="36"/>
      <c r="P20" s="36"/>
      <c r="Q20" s="36"/>
      <c r="R20" s="36"/>
      <c r="S20" s="36"/>
      <c r="T20" s="36"/>
      <c r="U20" s="36"/>
      <c r="V20" s="36"/>
    </row>
    <row r="21" spans="1:22" ht="12">
      <c r="A21" s="36"/>
      <c r="B21" s="36"/>
      <c r="C21" s="36"/>
      <c r="D21" s="36"/>
      <c r="E21" s="240" t="s">
        <v>210</v>
      </c>
      <c r="F21" s="36"/>
      <c r="G21" s="36"/>
      <c r="H21" s="36"/>
      <c r="I21" s="36"/>
      <c r="J21" s="36"/>
      <c r="K21" s="230"/>
      <c r="L21" s="36"/>
      <c r="M21" s="36"/>
      <c r="N21" s="36"/>
      <c r="O21" s="36"/>
      <c r="P21" s="240" t="s">
        <v>210</v>
      </c>
      <c r="Q21" s="239"/>
      <c r="R21" s="36"/>
      <c r="S21" s="36"/>
      <c r="T21" s="36"/>
      <c r="U21" s="36"/>
      <c r="V21" s="36"/>
    </row>
    <row r="22" spans="1:22" ht="12.75">
      <c r="A22" s="36"/>
      <c r="B22" s="36"/>
      <c r="C22" s="36"/>
      <c r="D22" s="36"/>
      <c r="E22" s="235" t="s">
        <v>211</v>
      </c>
      <c r="F22" s="232">
        <v>21</v>
      </c>
      <c r="G22" s="52" t="s">
        <v>212</v>
      </c>
      <c r="H22" s="36"/>
      <c r="I22" s="36"/>
      <c r="J22" s="36"/>
      <c r="K22" s="230"/>
      <c r="L22" s="36"/>
      <c r="M22" s="36"/>
      <c r="N22" s="36"/>
      <c r="O22" s="36"/>
      <c r="P22" s="235" t="s">
        <v>211</v>
      </c>
      <c r="Q22" s="234">
        <v>21</v>
      </c>
      <c r="R22" s="52" t="s">
        <v>212</v>
      </c>
      <c r="S22" s="36"/>
      <c r="T22" s="36"/>
      <c r="U22" s="36"/>
      <c r="V22" s="36"/>
    </row>
    <row r="23" spans="1:22" ht="12">
      <c r="A23" s="36"/>
      <c r="B23" s="36"/>
      <c r="C23" s="36"/>
      <c r="D23" s="36"/>
      <c r="E23" s="235" t="s">
        <v>232</v>
      </c>
      <c r="F23" s="234">
        <v>5</v>
      </c>
      <c r="G23" s="52" t="s">
        <v>185</v>
      </c>
      <c r="H23" s="36"/>
      <c r="I23" s="36"/>
      <c r="J23" s="36"/>
      <c r="K23" s="230"/>
      <c r="L23" s="36"/>
      <c r="M23" s="36"/>
      <c r="N23" s="36"/>
      <c r="O23" s="36"/>
      <c r="P23" s="235" t="s">
        <v>626</v>
      </c>
      <c r="Q23" s="257">
        <f>Q22*365/2</f>
        <v>3832.5</v>
      </c>
      <c r="R23" s="52" t="s">
        <v>213</v>
      </c>
      <c r="S23" s="36"/>
      <c r="T23" s="36"/>
      <c r="U23" s="36"/>
      <c r="V23" s="36"/>
    </row>
    <row r="24" spans="1:22" ht="12.75">
      <c r="A24" s="36"/>
      <c r="B24" s="36"/>
      <c r="C24" s="36"/>
      <c r="D24" s="36"/>
      <c r="E24" s="235"/>
      <c r="F24" s="59"/>
      <c r="G24" s="52"/>
      <c r="H24" s="36"/>
      <c r="I24" s="36"/>
      <c r="J24" s="36"/>
      <c r="K24" s="230"/>
      <c r="L24" s="36"/>
      <c r="M24" s="36"/>
      <c r="N24" s="36"/>
      <c r="O24" s="36"/>
      <c r="P24" s="36"/>
      <c r="Q24" s="36"/>
      <c r="R24" s="36"/>
      <c r="S24" s="36"/>
      <c r="T24" s="36"/>
      <c r="U24" s="36"/>
      <c r="V24" s="36"/>
    </row>
    <row r="25" spans="1:22" ht="12">
      <c r="A25" s="36"/>
      <c r="B25" s="36"/>
      <c r="C25" s="36"/>
      <c r="D25" s="36"/>
      <c r="E25" s="247" t="s">
        <v>202</v>
      </c>
      <c r="F25" s="237">
        <f>SUM(F19,F23)</f>
        <v>12.798913043478262</v>
      </c>
      <c r="G25" s="53" t="s">
        <v>243</v>
      </c>
      <c r="H25" s="248"/>
      <c r="I25" s="36"/>
      <c r="J25" s="36"/>
      <c r="K25" s="230"/>
      <c r="L25" s="36"/>
      <c r="M25" s="36"/>
      <c r="N25" s="36"/>
      <c r="O25" s="36"/>
      <c r="P25" s="247" t="s">
        <v>202</v>
      </c>
      <c r="Q25" s="256">
        <f>SUM(Q19,Q23)</f>
        <v>12372.309782608696</v>
      </c>
      <c r="R25" s="53" t="s">
        <v>216</v>
      </c>
      <c r="S25" s="248"/>
      <c r="T25" s="36"/>
      <c r="U25" s="36"/>
      <c r="V25" s="36"/>
    </row>
    <row r="26" spans="1:22" ht="12">
      <c r="A26" s="36"/>
      <c r="B26" s="36"/>
      <c r="C26" s="36"/>
      <c r="D26" s="36"/>
      <c r="E26" s="36"/>
      <c r="F26" s="36"/>
      <c r="G26" s="36"/>
      <c r="H26" s="36"/>
      <c r="I26" s="36"/>
      <c r="J26" s="36"/>
      <c r="K26" s="230"/>
      <c r="L26" s="36"/>
      <c r="M26" s="36"/>
      <c r="N26" s="36"/>
      <c r="O26" s="36"/>
      <c r="P26" s="36"/>
      <c r="Q26" s="36"/>
      <c r="R26" s="36"/>
      <c r="S26" s="36"/>
      <c r="T26" s="36"/>
      <c r="U26" s="36"/>
      <c r="V26" s="36"/>
    </row>
    <row r="27" spans="1:22" ht="12">
      <c r="A27" s="36"/>
      <c r="B27" s="36"/>
      <c r="C27" s="36"/>
      <c r="D27" s="36"/>
      <c r="E27" s="235" t="s">
        <v>217</v>
      </c>
      <c r="F27" s="234">
        <v>0.85</v>
      </c>
      <c r="G27" s="52" t="s">
        <v>219</v>
      </c>
      <c r="H27" s="36"/>
      <c r="I27" s="36"/>
      <c r="J27" s="36"/>
      <c r="K27" s="230"/>
      <c r="L27" s="36"/>
      <c r="M27" s="36"/>
      <c r="N27" s="36"/>
      <c r="O27" s="36"/>
      <c r="P27" s="235" t="s">
        <v>217</v>
      </c>
      <c r="Q27" s="234">
        <v>0.85</v>
      </c>
      <c r="R27" s="52" t="s">
        <v>219</v>
      </c>
      <c r="S27" s="36"/>
      <c r="T27" s="36"/>
      <c r="U27" s="36"/>
      <c r="V27" s="36"/>
    </row>
    <row r="28" spans="1:22" ht="12">
      <c r="A28" s="36"/>
      <c r="B28" s="36"/>
      <c r="C28" s="36"/>
      <c r="D28" s="36"/>
      <c r="E28" s="235"/>
      <c r="F28" s="51"/>
      <c r="G28" s="36" t="s">
        <v>220</v>
      </c>
      <c r="H28" s="36"/>
      <c r="I28" s="36"/>
      <c r="J28" s="36"/>
      <c r="K28" s="230"/>
      <c r="L28" s="36"/>
      <c r="M28" s="36"/>
      <c r="N28" s="36"/>
      <c r="O28" s="36"/>
      <c r="P28" s="235"/>
      <c r="Q28" s="51"/>
      <c r="R28" s="36" t="s">
        <v>220</v>
      </c>
      <c r="S28" s="36"/>
      <c r="T28" s="36"/>
      <c r="U28" s="36"/>
      <c r="V28" s="36"/>
    </row>
    <row r="29" spans="1:22" ht="12">
      <c r="A29" s="36"/>
      <c r="B29" s="36"/>
      <c r="C29" s="36"/>
      <c r="D29" s="36"/>
      <c r="E29" s="36"/>
      <c r="F29" s="46"/>
      <c r="G29" s="36"/>
      <c r="H29" s="46"/>
      <c r="I29" s="46"/>
      <c r="J29" s="36"/>
      <c r="K29" s="230"/>
      <c r="L29" s="36"/>
      <c r="M29" s="36"/>
      <c r="N29" s="36"/>
      <c r="O29" s="36"/>
      <c r="P29" s="36"/>
      <c r="Q29" s="46"/>
      <c r="R29" s="36"/>
      <c r="S29" s="46"/>
      <c r="T29" s="46"/>
      <c r="U29" s="36"/>
      <c r="V29" s="36"/>
    </row>
    <row r="30" spans="1:22" ht="12">
      <c r="A30" s="36"/>
      <c r="B30" s="36"/>
      <c r="C30" s="36"/>
      <c r="D30" s="36"/>
      <c r="E30" s="249" t="s">
        <v>202</v>
      </c>
      <c r="F30" s="250">
        <f>F25/F27</f>
        <v>15.057544757033249</v>
      </c>
      <c r="G30" s="251" t="s">
        <v>244</v>
      </c>
      <c r="H30" s="252"/>
      <c r="I30" s="222"/>
      <c r="J30" s="222"/>
      <c r="K30" s="230"/>
      <c r="L30" s="36"/>
      <c r="M30" s="36"/>
      <c r="N30" s="36"/>
      <c r="O30" s="36"/>
      <c r="P30" s="249" t="s">
        <v>202</v>
      </c>
      <c r="Q30" s="258">
        <f>Q25/Q27</f>
        <v>14555.658567774937</v>
      </c>
      <c r="R30" s="251" t="s">
        <v>245</v>
      </c>
      <c r="S30" s="252"/>
      <c r="T30" s="252"/>
      <c r="U30" s="222"/>
      <c r="V30" s="36"/>
    </row>
    <row r="31" spans="1:22" ht="12">
      <c r="A31" s="36"/>
      <c r="B31" s="36"/>
      <c r="C31" s="36"/>
      <c r="D31" s="36"/>
      <c r="E31" s="253"/>
      <c r="F31" s="254">
        <f>F30*0.405</f>
        <v>6.098305626598466</v>
      </c>
      <c r="G31" s="255" t="s">
        <v>224</v>
      </c>
      <c r="H31" s="46"/>
      <c r="I31" s="46"/>
      <c r="J31" s="47"/>
      <c r="K31" s="230"/>
      <c r="L31" s="36"/>
      <c r="M31" s="36"/>
      <c r="N31" s="36"/>
      <c r="O31" s="36"/>
      <c r="P31" s="253"/>
      <c r="Q31" s="259">
        <f>Q30*0.45359237</f>
        <v>6602.33566666784</v>
      </c>
      <c r="R31" s="255" t="s">
        <v>627</v>
      </c>
      <c r="S31" s="46"/>
      <c r="T31" s="46"/>
      <c r="U31" s="47"/>
      <c r="V31" s="36"/>
    </row>
    <row r="32" spans="1:22" ht="12">
      <c r="A32" s="36"/>
      <c r="B32" s="36"/>
      <c r="C32" s="36"/>
      <c r="D32" s="36"/>
      <c r="E32" s="36"/>
      <c r="F32" s="36"/>
      <c r="G32" s="248"/>
      <c r="H32" s="36"/>
      <c r="I32" s="36"/>
      <c r="J32" s="48"/>
      <c r="K32" s="48"/>
      <c r="L32" s="36"/>
      <c r="M32" s="36"/>
      <c r="N32" s="36"/>
      <c r="O32" s="36"/>
      <c r="P32" s="36"/>
      <c r="Q32" s="36"/>
      <c r="R32" s="36"/>
      <c r="S32" s="36"/>
      <c r="T32" s="36"/>
      <c r="U32" s="36"/>
      <c r="V32" s="36"/>
    </row>
    <row r="33" spans="1:22" ht="12">
      <c r="A33" s="36"/>
      <c r="B33" s="36"/>
      <c r="C33" s="36"/>
      <c r="D33" s="36"/>
      <c r="E33" s="36"/>
      <c r="F33" s="36"/>
      <c r="G33" s="248"/>
      <c r="H33" s="48"/>
      <c r="I33" s="48"/>
      <c r="J33" s="48"/>
      <c r="K33" s="48"/>
      <c r="L33" s="36"/>
      <c r="M33" s="36"/>
      <c r="N33" s="36"/>
      <c r="O33" s="36"/>
      <c r="P33" s="36"/>
      <c r="Q33" s="36"/>
      <c r="R33" s="36"/>
      <c r="S33" s="36"/>
      <c r="T33" s="36"/>
      <c r="U33" s="36"/>
      <c r="V33" s="36"/>
    </row>
    <row r="34" spans="1:22" ht="12">
      <c r="A34" s="36"/>
      <c r="B34" s="36"/>
      <c r="C34" s="36"/>
      <c r="D34" s="36"/>
      <c r="E34" s="36"/>
      <c r="F34" s="36"/>
      <c r="G34" s="36"/>
      <c r="H34" s="36"/>
      <c r="I34" s="36"/>
      <c r="J34" s="36"/>
      <c r="K34" s="229" t="s">
        <v>181</v>
      </c>
      <c r="L34" s="36"/>
      <c r="M34" s="36"/>
      <c r="N34" s="36"/>
      <c r="O34" s="36"/>
      <c r="P34" s="36"/>
      <c r="Q34" s="36"/>
      <c r="R34" s="36"/>
      <c r="S34" s="36"/>
      <c r="T34" s="36"/>
      <c r="U34" s="36"/>
      <c r="V34" s="36"/>
    </row>
    <row r="35" spans="1:22" ht="12">
      <c r="A35" s="36"/>
      <c r="B35" s="36"/>
      <c r="C35" s="36"/>
      <c r="D35" s="36"/>
      <c r="E35" s="36"/>
      <c r="F35" s="36"/>
      <c r="G35" s="36"/>
      <c r="H35" s="36"/>
      <c r="I35" s="36"/>
      <c r="J35" s="36"/>
      <c r="K35" s="36"/>
      <c r="L35" s="36"/>
      <c r="M35" s="36"/>
      <c r="N35" s="36"/>
      <c r="O35" s="36"/>
      <c r="P35" s="36"/>
      <c r="Q35" s="36"/>
      <c r="R35" s="36"/>
      <c r="S35" s="36"/>
      <c r="T35" s="36"/>
      <c r="U35" s="36"/>
      <c r="V35" s="36"/>
    </row>
    <row r="36" spans="1:22" ht="12">
      <c r="A36" s="36"/>
      <c r="B36" s="36"/>
      <c r="C36" s="36"/>
      <c r="D36" s="36"/>
      <c r="E36" s="36"/>
      <c r="F36" s="36"/>
      <c r="G36" s="36"/>
      <c r="H36" s="36"/>
      <c r="I36" s="36"/>
      <c r="J36" s="235" t="s">
        <v>246</v>
      </c>
      <c r="K36" s="260">
        <v>1</v>
      </c>
      <c r="L36" s="261" t="s">
        <v>247</v>
      </c>
      <c r="M36" s="262"/>
      <c r="N36" s="36" t="s">
        <v>248</v>
      </c>
      <c r="O36" s="36"/>
      <c r="P36" s="36"/>
      <c r="Q36" s="36"/>
      <c r="R36" s="36"/>
      <c r="S36" s="36"/>
      <c r="T36" s="36"/>
      <c r="U36" s="36"/>
      <c r="V36" s="36"/>
    </row>
    <row r="37" spans="1:22" ht="12">
      <c r="A37" s="36"/>
      <c r="B37" s="36"/>
      <c r="C37" s="36"/>
      <c r="D37" s="36"/>
      <c r="E37" s="36"/>
      <c r="F37" s="36"/>
      <c r="G37" s="36"/>
      <c r="H37" s="36"/>
      <c r="I37" s="36"/>
      <c r="J37" s="235"/>
      <c r="K37" s="248"/>
      <c r="L37" s="248"/>
      <c r="M37" s="248"/>
      <c r="N37" s="36"/>
      <c r="O37" s="36"/>
      <c r="P37" s="36"/>
      <c r="Q37" s="36"/>
      <c r="R37" s="36"/>
      <c r="S37" s="48"/>
      <c r="T37" s="36"/>
      <c r="U37" s="36"/>
      <c r="V37" s="36"/>
    </row>
    <row r="38" spans="1:22" ht="12">
      <c r="A38" s="36"/>
      <c r="B38" s="36"/>
      <c r="C38" s="36"/>
      <c r="D38" s="36"/>
      <c r="E38" s="36"/>
      <c r="F38" s="36"/>
      <c r="G38" s="36"/>
      <c r="H38" s="36"/>
      <c r="I38" s="36"/>
      <c r="J38" s="235" t="s">
        <v>217</v>
      </c>
      <c r="K38" s="234">
        <v>0.85</v>
      </c>
      <c r="L38" s="52" t="s">
        <v>219</v>
      </c>
      <c r="M38" s="36"/>
      <c r="N38" s="36"/>
      <c r="O38" s="36"/>
      <c r="P38" s="36"/>
      <c r="Q38" s="36"/>
      <c r="R38" s="36"/>
      <c r="S38" s="36"/>
      <c r="T38" s="36"/>
      <c r="U38" s="36"/>
      <c r="V38" s="36"/>
    </row>
    <row r="39" spans="1:22" ht="12">
      <c r="A39" s="36"/>
      <c r="B39" s="36"/>
      <c r="C39" s="36"/>
      <c r="D39" s="36"/>
      <c r="E39" s="36"/>
      <c r="F39" s="36"/>
      <c r="G39" s="36"/>
      <c r="H39" s="36"/>
      <c r="I39" s="36"/>
      <c r="J39" s="235"/>
      <c r="K39" s="51"/>
      <c r="L39" s="36" t="s">
        <v>220</v>
      </c>
      <c r="M39" s="36"/>
      <c r="N39" s="36"/>
      <c r="O39" s="36"/>
      <c r="P39" s="36"/>
      <c r="Q39" s="36"/>
      <c r="R39" s="36"/>
      <c r="S39" s="36"/>
      <c r="T39" s="36"/>
      <c r="U39" s="36"/>
      <c r="V39" s="36"/>
    </row>
    <row r="40" spans="1:22" ht="12">
      <c r="A40" s="36"/>
      <c r="B40" s="36"/>
      <c r="C40" s="36"/>
      <c r="D40" s="36"/>
      <c r="E40" s="36"/>
      <c r="F40" s="36"/>
      <c r="G40" s="36"/>
      <c r="H40" s="36"/>
      <c r="I40" s="36"/>
      <c r="J40" s="36"/>
      <c r="K40" s="36"/>
      <c r="L40" s="36"/>
      <c r="M40" s="36"/>
      <c r="N40" s="36"/>
      <c r="O40" s="36"/>
      <c r="P40" s="36"/>
      <c r="Q40" s="36"/>
      <c r="R40" s="36"/>
      <c r="S40" s="36"/>
      <c r="T40" s="36"/>
      <c r="U40" s="36"/>
      <c r="V40" s="36"/>
    </row>
    <row r="41" spans="1:22" ht="12">
      <c r="A41" s="36"/>
      <c r="B41" s="36"/>
      <c r="C41" s="36"/>
      <c r="D41" s="36"/>
      <c r="E41" s="36"/>
      <c r="F41" s="36"/>
      <c r="G41" s="36"/>
      <c r="H41" s="36"/>
      <c r="I41" s="36"/>
      <c r="J41" s="249" t="s">
        <v>202</v>
      </c>
      <c r="K41" s="250">
        <f>K36/K38</f>
        <v>1.1764705882352942</v>
      </c>
      <c r="L41" s="251" t="s">
        <v>249</v>
      </c>
      <c r="M41" s="252"/>
      <c r="N41" s="222"/>
      <c r="O41" s="222"/>
      <c r="P41" s="263"/>
      <c r="Q41" s="36"/>
      <c r="R41" s="36"/>
      <c r="S41" s="36"/>
      <c r="T41" s="36"/>
      <c r="U41" s="36"/>
      <c r="V41" s="36"/>
    </row>
    <row r="42" spans="1:22" ht="12">
      <c r="A42" s="36"/>
      <c r="B42" s="36"/>
      <c r="C42" s="36"/>
      <c r="D42" s="36"/>
      <c r="E42" s="36"/>
      <c r="F42" s="36"/>
      <c r="G42" s="36"/>
      <c r="H42" s="36"/>
      <c r="I42" s="36"/>
      <c r="J42" s="476"/>
      <c r="K42" s="246">
        <f>K41*0.90718474</f>
        <v>1.0672761647058824</v>
      </c>
      <c r="L42" s="248" t="s">
        <v>473</v>
      </c>
      <c r="M42" s="48"/>
      <c r="N42" s="48"/>
      <c r="O42" s="48"/>
      <c r="P42" s="477"/>
      <c r="Q42" s="36"/>
      <c r="R42" s="36"/>
      <c r="S42" s="36"/>
      <c r="T42" s="36"/>
      <c r="U42" s="36"/>
      <c r="V42" s="36"/>
    </row>
    <row r="43" spans="1:22" ht="12">
      <c r="A43" s="36"/>
      <c r="B43" s="36"/>
      <c r="C43" s="36"/>
      <c r="D43" s="36"/>
      <c r="E43" s="36"/>
      <c r="F43" s="36"/>
      <c r="G43" s="36"/>
      <c r="H43" s="36"/>
      <c r="I43" s="36"/>
      <c r="J43" s="253"/>
      <c r="K43" s="259">
        <f>K42*1000</f>
        <v>1067.2761647058824</v>
      </c>
      <c r="L43" s="255" t="s">
        <v>627</v>
      </c>
      <c r="M43" s="46"/>
      <c r="N43" s="46"/>
      <c r="O43" s="46"/>
      <c r="P43" s="264"/>
      <c r="Q43" s="36"/>
      <c r="R43" s="36"/>
      <c r="S43" s="36"/>
      <c r="T43" s="36"/>
      <c r="U43" s="36"/>
      <c r="V43" s="36"/>
    </row>
    <row r="44" spans="1:22" ht="12">
      <c r="A44" s="36"/>
      <c r="B44" s="36"/>
      <c r="C44" s="36"/>
      <c r="D44" s="36"/>
      <c r="E44" s="36"/>
      <c r="F44" s="36"/>
      <c r="G44" s="36"/>
      <c r="H44" s="36"/>
      <c r="I44" s="36"/>
      <c r="J44" s="36"/>
      <c r="K44" s="36"/>
      <c r="L44" s="36"/>
      <c r="M44" s="36"/>
      <c r="N44" s="36"/>
      <c r="O44" s="36"/>
      <c r="P44" s="36"/>
      <c r="Q44" s="36"/>
      <c r="R44" s="36"/>
      <c r="S44" s="36"/>
      <c r="T44" s="36"/>
      <c r="U44" s="36"/>
      <c r="V44" s="36"/>
    </row>
    <row r="45" spans="2:22" ht="12">
      <c r="B45" s="36"/>
      <c r="C45" s="36"/>
      <c r="D45" s="36"/>
      <c r="E45" s="36"/>
      <c r="F45" s="36"/>
      <c r="G45" s="36"/>
      <c r="H45" s="36"/>
      <c r="I45" s="36"/>
      <c r="J45" s="36"/>
      <c r="K45" s="36"/>
      <c r="L45" s="36"/>
      <c r="M45" s="36"/>
      <c r="N45" s="36"/>
      <c r="O45" s="36"/>
      <c r="P45" s="36"/>
      <c r="Q45" s="36"/>
      <c r="R45" s="36"/>
      <c r="S45" s="36"/>
      <c r="T45" s="36"/>
      <c r="U45" s="36"/>
      <c r="V45" s="36"/>
    </row>
    <row r="46" spans="2:22" ht="12">
      <c r="B46" s="36"/>
      <c r="C46" s="36"/>
      <c r="D46" s="36"/>
      <c r="E46" s="36"/>
      <c r="F46" s="36"/>
      <c r="G46" s="36"/>
      <c r="H46" s="36"/>
      <c r="I46" s="36"/>
      <c r="J46" s="36"/>
      <c r="K46" s="36"/>
      <c r="L46" s="36"/>
      <c r="M46" s="36"/>
      <c r="N46" s="36"/>
      <c r="O46" s="36"/>
      <c r="P46" s="36"/>
      <c r="Q46" s="36"/>
      <c r="R46" s="36"/>
      <c r="S46" s="36"/>
      <c r="T46" s="36"/>
      <c r="U46" s="36"/>
      <c r="V46" s="36"/>
    </row>
    <row r="47" spans="2:22" ht="12">
      <c r="B47" s="36"/>
      <c r="C47" s="36"/>
      <c r="D47" s="36"/>
      <c r="E47" s="36"/>
      <c r="F47" s="36"/>
      <c r="G47" s="36"/>
      <c r="H47" s="36"/>
      <c r="I47" s="36"/>
      <c r="J47" s="36"/>
      <c r="K47" s="36"/>
      <c r="L47" s="36"/>
      <c r="M47" s="36"/>
      <c r="N47" s="36"/>
      <c r="O47" s="36"/>
      <c r="P47" s="36"/>
      <c r="Q47" s="36"/>
      <c r="R47" s="36"/>
      <c r="S47" s="36"/>
      <c r="T47" s="36"/>
      <c r="U47" s="36"/>
      <c r="V47" s="36"/>
    </row>
    <row r="48" spans="2:22" ht="12">
      <c r="B48" s="36"/>
      <c r="C48" s="36"/>
      <c r="D48" s="36"/>
      <c r="E48" s="36"/>
      <c r="F48" s="36"/>
      <c r="G48" s="36"/>
      <c r="H48" s="36"/>
      <c r="I48" s="36"/>
      <c r="J48" s="36"/>
      <c r="K48" s="36"/>
      <c r="L48" s="36"/>
      <c r="M48" s="36"/>
      <c r="N48" s="36"/>
      <c r="O48" s="36"/>
      <c r="P48" s="36"/>
      <c r="Q48" s="36"/>
      <c r="R48" s="36"/>
      <c r="S48" s="36"/>
      <c r="T48" s="36"/>
      <c r="U48" s="36"/>
      <c r="V48" s="36"/>
    </row>
    <row r="49" spans="2:22" ht="12">
      <c r="B49" s="36"/>
      <c r="C49" s="36"/>
      <c r="D49" s="36"/>
      <c r="E49" s="36"/>
      <c r="F49" s="36"/>
      <c r="G49" s="36"/>
      <c r="H49" s="36"/>
      <c r="I49" s="36"/>
      <c r="J49" s="36"/>
      <c r="K49" s="36"/>
      <c r="L49" s="36"/>
      <c r="M49" s="36"/>
      <c r="N49" s="36"/>
      <c r="O49" s="36"/>
      <c r="P49" s="36"/>
      <c r="Q49" s="36"/>
      <c r="R49" s="36"/>
      <c r="S49" s="36"/>
      <c r="T49" s="36"/>
      <c r="U49" s="36"/>
      <c r="V49" s="36"/>
    </row>
  </sheetData>
  <sheetProtection/>
  <printOptions/>
  <pageMargins left="0.7086614173228347" right="0.7086614173228347" top="0.7480314960629921" bottom="0.7480314960629921" header="0.31496062992125984" footer="0.31496062992125984"/>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LAMBAC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Lynn Moreau</cp:lastModifiedBy>
  <cp:lastPrinted>2016-03-08T17:14:01Z</cp:lastPrinted>
  <dcterms:created xsi:type="dcterms:W3CDTF">2015-08-24T15:08:32Z</dcterms:created>
  <dcterms:modified xsi:type="dcterms:W3CDTF">2019-03-04T20:25:52Z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